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環境エネルギー課\03省エネルギー係\【15】ESCO\【6】本庁舎\【4】公募\【1】プロポーザル\【1】募集要項・様式・審査要領\"/>
    </mc:Choice>
  </mc:AlternateContent>
  <xr:revisionPtr revIDLastSave="0" documentId="13_ncr:1_{5D6ED45A-854F-4EF2-87A5-7860D8C16BBB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応募時ベースライン・光熱水費の単価" sheetId="5" r:id="rId1"/>
    <sheet name="エネルギー使用量 " sheetId="4" r:id="rId2"/>
  </sheets>
  <definedNames>
    <definedName name="_xlnm.Print_Area" localSheetId="1">'エネルギー使用量 '!$A$1:$K$102</definedName>
    <definedName name="_xlnm.Print_Area" localSheetId="0">応募時ベースライン・光熱水費の単価!$A$1:$AD$48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0" i="4" l="1"/>
  <c r="S40" i="5"/>
  <c r="S38" i="5"/>
  <c r="G40" i="5"/>
  <c r="G38" i="5"/>
  <c r="G33" i="5"/>
  <c r="G19" i="5"/>
  <c r="I10" i="4"/>
  <c r="H10" i="4"/>
  <c r="G94" i="4" s="1"/>
  <c r="J4" i="4"/>
  <c r="E64" i="4"/>
  <c r="D64" i="4"/>
  <c r="C64" i="4"/>
  <c r="B64" i="4"/>
  <c r="E48" i="4"/>
  <c r="D48" i="4"/>
  <c r="C48" i="4"/>
  <c r="B48" i="4"/>
  <c r="E32" i="4"/>
  <c r="D32" i="4"/>
  <c r="C32" i="4"/>
  <c r="B32" i="4"/>
  <c r="E16" i="4"/>
  <c r="D16" i="4"/>
  <c r="C16" i="4"/>
  <c r="B16" i="4"/>
  <c r="I4" i="4"/>
  <c r="H5" i="4"/>
  <c r="G89" i="4" s="1"/>
  <c r="B76" i="4" l="1"/>
  <c r="B71" i="4"/>
  <c r="I40" i="4"/>
  <c r="I22" i="4"/>
  <c r="I9" i="4"/>
  <c r="I8" i="4"/>
  <c r="I6" i="4"/>
  <c r="I5" i="4"/>
  <c r="G64" i="4"/>
  <c r="F64" i="4"/>
  <c r="I63" i="4"/>
  <c r="H63" i="4"/>
  <c r="I62" i="4"/>
  <c r="H62" i="4"/>
  <c r="I61" i="4"/>
  <c r="H61" i="4"/>
  <c r="I60" i="4"/>
  <c r="H60" i="4"/>
  <c r="I59" i="4"/>
  <c r="H59" i="4"/>
  <c r="I58" i="4"/>
  <c r="H58" i="4"/>
  <c r="I57" i="4"/>
  <c r="H57" i="4"/>
  <c r="I56" i="4"/>
  <c r="H56" i="4"/>
  <c r="I55" i="4"/>
  <c r="H55" i="4"/>
  <c r="H54" i="4"/>
  <c r="I53" i="4"/>
  <c r="H53" i="4"/>
  <c r="I52" i="4"/>
  <c r="H52" i="4"/>
  <c r="G48" i="4"/>
  <c r="F48" i="4"/>
  <c r="I47" i="4"/>
  <c r="H47" i="4"/>
  <c r="I46" i="4"/>
  <c r="H46" i="4"/>
  <c r="I45" i="4"/>
  <c r="H45" i="4"/>
  <c r="I44" i="4"/>
  <c r="H44" i="4"/>
  <c r="I43" i="4"/>
  <c r="H43" i="4"/>
  <c r="I42" i="4"/>
  <c r="H42" i="4"/>
  <c r="I41" i="4"/>
  <c r="H41" i="4"/>
  <c r="H40" i="4"/>
  <c r="I39" i="4"/>
  <c r="H39" i="4"/>
  <c r="H38" i="4"/>
  <c r="I37" i="4"/>
  <c r="H37" i="4"/>
  <c r="I36" i="4"/>
  <c r="H36" i="4"/>
  <c r="G32" i="4"/>
  <c r="I31" i="4"/>
  <c r="H31" i="4"/>
  <c r="I30" i="4"/>
  <c r="H30" i="4"/>
  <c r="C80" i="4" s="1"/>
  <c r="I29" i="4"/>
  <c r="H29" i="4"/>
  <c r="I28" i="4"/>
  <c r="H28" i="4"/>
  <c r="I27" i="4"/>
  <c r="H27" i="4"/>
  <c r="I26" i="4"/>
  <c r="H26" i="4"/>
  <c r="C76" i="4" s="1"/>
  <c r="I25" i="4"/>
  <c r="H25" i="4"/>
  <c r="I24" i="4"/>
  <c r="H24" i="4"/>
  <c r="I23" i="4"/>
  <c r="F32" i="4"/>
  <c r="H22" i="4"/>
  <c r="C72" i="4" s="1"/>
  <c r="I21" i="4"/>
  <c r="I20" i="4"/>
  <c r="H20" i="4"/>
  <c r="G16" i="4"/>
  <c r="F16" i="4"/>
  <c r="I15" i="4"/>
  <c r="H15" i="4"/>
  <c r="I14" i="4"/>
  <c r="H14" i="4"/>
  <c r="I13" i="4"/>
  <c r="H13" i="4"/>
  <c r="I12" i="4"/>
  <c r="H12" i="4"/>
  <c r="I11" i="4"/>
  <c r="H11" i="4"/>
  <c r="H9" i="4"/>
  <c r="H8" i="4"/>
  <c r="I7" i="4"/>
  <c r="H7" i="4"/>
  <c r="H6" i="4"/>
  <c r="J5" i="4"/>
  <c r="H4" i="4"/>
  <c r="G90" i="4" l="1"/>
  <c r="B72" i="4"/>
  <c r="D72" i="4" s="1"/>
  <c r="G72" i="4" s="1"/>
  <c r="H96" i="4"/>
  <c r="C78" i="4"/>
  <c r="H92" i="4"/>
  <c r="C74" i="4"/>
  <c r="G92" i="4"/>
  <c r="I92" i="4" s="1"/>
  <c r="B74" i="4"/>
  <c r="G93" i="4"/>
  <c r="I93" i="4" s="1"/>
  <c r="B75" i="4"/>
  <c r="G95" i="4"/>
  <c r="B77" i="4"/>
  <c r="H88" i="4"/>
  <c r="C70" i="4"/>
  <c r="G96" i="4"/>
  <c r="I96" i="4" s="1"/>
  <c r="B78" i="4"/>
  <c r="G97" i="4"/>
  <c r="B79" i="4"/>
  <c r="H97" i="4"/>
  <c r="C79" i="4"/>
  <c r="G98" i="4"/>
  <c r="B80" i="4"/>
  <c r="H95" i="4"/>
  <c r="C77" i="4"/>
  <c r="G88" i="4"/>
  <c r="I88" i="4" s="1"/>
  <c r="G91" i="4"/>
  <c r="B73" i="4"/>
  <c r="G99" i="4"/>
  <c r="B81" i="4"/>
  <c r="H93" i="4"/>
  <c r="C75" i="4"/>
  <c r="H99" i="4"/>
  <c r="C81" i="4"/>
  <c r="H94" i="4"/>
  <c r="I94" i="4" s="1"/>
  <c r="H90" i="4"/>
  <c r="H98" i="4"/>
  <c r="I16" i="4"/>
  <c r="M6" i="5" s="1"/>
  <c r="J6" i="4"/>
  <c r="K5" i="4"/>
  <c r="H64" i="4"/>
  <c r="G12" i="5" s="1"/>
  <c r="D76" i="4"/>
  <c r="G76" i="4" s="1"/>
  <c r="H16" i="4"/>
  <c r="G6" i="5" s="1"/>
  <c r="I54" i="4"/>
  <c r="I64" i="4" s="1"/>
  <c r="M12" i="5" s="1"/>
  <c r="I38" i="4"/>
  <c r="I48" i="4" s="1"/>
  <c r="M10" i="5" s="1"/>
  <c r="I32" i="4"/>
  <c r="M8" i="5" s="1"/>
  <c r="H48" i="4"/>
  <c r="G10" i="5" s="1"/>
  <c r="H23" i="4"/>
  <c r="H21" i="4"/>
  <c r="M14" i="5" l="1"/>
  <c r="I95" i="4"/>
  <c r="I98" i="4"/>
  <c r="I99" i="4"/>
  <c r="I97" i="4"/>
  <c r="H89" i="4"/>
  <c r="I89" i="4" s="1"/>
  <c r="C71" i="4"/>
  <c r="C73" i="4"/>
  <c r="D73" i="4" s="1"/>
  <c r="G73" i="4" s="1"/>
  <c r="H91" i="4"/>
  <c r="I91" i="4" s="1"/>
  <c r="G100" i="4"/>
  <c r="Y6" i="5" s="1"/>
  <c r="I90" i="4"/>
  <c r="D80" i="4"/>
  <c r="G80" i="4" s="1"/>
  <c r="J7" i="4"/>
  <c r="K6" i="4"/>
  <c r="D75" i="4"/>
  <c r="G75" i="4" s="1"/>
  <c r="D79" i="4"/>
  <c r="G79" i="4" s="1"/>
  <c r="D81" i="4"/>
  <c r="G81" i="4" s="1"/>
  <c r="D77" i="4"/>
  <c r="G77" i="4" s="1"/>
  <c r="D74" i="4"/>
  <c r="G74" i="4" s="1"/>
  <c r="B101" i="4"/>
  <c r="G27" i="5" s="1"/>
  <c r="D78" i="4"/>
  <c r="G78" i="4" s="1"/>
  <c r="B82" i="4"/>
  <c r="S6" i="5" s="1"/>
  <c r="K4" i="4"/>
  <c r="B100" i="4"/>
  <c r="G25" i="5" s="1"/>
  <c r="D70" i="4"/>
  <c r="G70" i="4" s="1"/>
  <c r="D71" i="4"/>
  <c r="G71" i="4" s="1"/>
  <c r="H32" i="4"/>
  <c r="I100" i="4" l="1"/>
  <c r="B99" i="4"/>
  <c r="G23" i="5" s="1"/>
  <c r="G8" i="5"/>
  <c r="H100" i="4"/>
  <c r="Y8" i="5" s="1"/>
  <c r="Y14" i="5" s="1"/>
  <c r="K7" i="4"/>
  <c r="J8" i="4"/>
  <c r="C82" i="4"/>
  <c r="S8" i="5" s="1"/>
  <c r="S14" i="5" s="1"/>
  <c r="G82" i="4"/>
  <c r="D82" i="4"/>
  <c r="K8" i="4" l="1"/>
  <c r="J9" i="4"/>
  <c r="J10" i="4"/>
  <c r="J11" i="4" l="1"/>
  <c r="K10" i="4"/>
  <c r="K9" i="4"/>
  <c r="J12" i="4" l="1"/>
  <c r="K11" i="4"/>
  <c r="J13" i="4" l="1"/>
  <c r="K12" i="4"/>
  <c r="J14" i="4" l="1"/>
  <c r="K13" i="4"/>
  <c r="J15" i="4" l="1"/>
  <c r="K14" i="4"/>
  <c r="J16" i="4" l="1"/>
  <c r="K15" i="4"/>
  <c r="K16" i="4" s="1"/>
  <c r="B98" i="4" s="1"/>
  <c r="G21" i="5" s="1"/>
</calcChain>
</file>

<file path=xl/sharedStrings.xml><?xml version="1.0" encoding="utf-8"?>
<sst xmlns="http://schemas.openxmlformats.org/spreadsheetml/2006/main" count="221" uniqueCount="65">
  <si>
    <t>電気</t>
    <rPh sb="0" eb="2">
      <t>デンキ</t>
    </rPh>
    <phoneticPr fontId="2"/>
  </si>
  <si>
    <t>４月</t>
    <phoneticPr fontId="2"/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</si>
  <si>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</si>
  <si>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</si>
  <si>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</si>
  <si>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</si>
  <si>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</si>
  <si>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</si>
  <si>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</si>
  <si>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</si>
  <si>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合計</t>
    <rPh sb="0" eb="2">
      <t>ゴウケイ</t>
    </rPh>
    <phoneticPr fontId="2"/>
  </si>
  <si>
    <t>都市ガス</t>
    <rPh sb="0" eb="2">
      <t>トシ</t>
    </rPh>
    <phoneticPr fontId="2"/>
  </si>
  <si>
    <t xml:space="preserve">４月 </t>
    <phoneticPr fontId="2"/>
  </si>
  <si>
    <t>上水道</t>
    <rPh sb="0" eb="3">
      <t>ジョウスイドウ</t>
    </rPh>
    <phoneticPr fontId="2"/>
  </si>
  <si>
    <t>下水道</t>
    <rPh sb="0" eb="3">
      <t>ゲスイドウ</t>
    </rPh>
    <phoneticPr fontId="2"/>
  </si>
  <si>
    <t>[MJ]</t>
    <phoneticPr fontId="2"/>
  </si>
  <si>
    <t>原油換算値</t>
    <rPh sb="0" eb="2">
      <t>ゲンユ</t>
    </rPh>
    <rPh sb="2" eb="4">
      <t>カンザン</t>
    </rPh>
    <rPh sb="4" eb="5">
      <t>チ</t>
    </rPh>
    <phoneticPr fontId="2"/>
  </si>
  <si>
    <t>[kl]</t>
    <phoneticPr fontId="2"/>
  </si>
  <si>
    <t>[t-CO2]</t>
    <phoneticPr fontId="2"/>
  </si>
  <si>
    <t>◆各種換算係数</t>
    <rPh sb="1" eb="3">
      <t>カクシュ</t>
    </rPh>
    <rPh sb="3" eb="5">
      <t>カンザン</t>
    </rPh>
    <rPh sb="5" eb="7">
      <t>ケイスウ</t>
    </rPh>
    <phoneticPr fontId="2"/>
  </si>
  <si>
    <t>[MJ/Nm3]</t>
    <phoneticPr fontId="2"/>
  </si>
  <si>
    <t>【CO2排出量換算係数】</t>
    <rPh sb="4" eb="6">
      <t>ハイシュツ</t>
    </rPh>
    <rPh sb="6" eb="7">
      <t>リョウ</t>
    </rPh>
    <rPh sb="7" eb="11">
      <t>カンザンケイスウ</t>
    </rPh>
    <phoneticPr fontId="2"/>
  </si>
  <si>
    <t>【一次エネルギー換算係数】</t>
    <rPh sb="1" eb="3">
      <t>イチジ</t>
    </rPh>
    <rPh sb="8" eb="10">
      <t>カンザン</t>
    </rPh>
    <rPh sb="10" eb="12">
      <t>ケイスウ</t>
    </rPh>
    <phoneticPr fontId="2"/>
  </si>
  <si>
    <t>[kg-CO2/Nm3]</t>
    <phoneticPr fontId="2"/>
  </si>
  <si>
    <t>[円/m3]</t>
    <rPh sb="1" eb="2">
      <t>エン</t>
    </rPh>
    <phoneticPr fontId="2"/>
  </si>
  <si>
    <t>上水道</t>
    <rPh sb="0" eb="2">
      <t>ジョウスイ</t>
    </rPh>
    <rPh sb="2" eb="3">
      <t>ドウ</t>
    </rPh>
    <phoneticPr fontId="2"/>
  </si>
  <si>
    <t>電気（従量）</t>
    <rPh sb="0" eb="2">
      <t>デンキ</t>
    </rPh>
    <rPh sb="3" eb="5">
      <t>ジュウリョウ</t>
    </rPh>
    <phoneticPr fontId="2"/>
  </si>
  <si>
    <t>電気（基本）</t>
    <rPh sb="0" eb="2">
      <t>デンキ</t>
    </rPh>
    <rPh sb="3" eb="5">
      <t>キホン</t>
    </rPh>
    <phoneticPr fontId="2"/>
  </si>
  <si>
    <t>令和3年度</t>
    <rPh sb="0" eb="2">
      <t>レイワ</t>
    </rPh>
    <rPh sb="3" eb="5">
      <t>ネンド</t>
    </rPh>
    <phoneticPr fontId="2"/>
  </si>
  <si>
    <t>電気（契約電力）</t>
    <rPh sb="0" eb="2">
      <t>デンキ</t>
    </rPh>
    <rPh sb="3" eb="5">
      <t>ケイヤク</t>
    </rPh>
    <rPh sb="5" eb="7">
      <t>デンリョク</t>
    </rPh>
    <phoneticPr fontId="2"/>
  </si>
  <si>
    <t>令和4年度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</si>
  <si>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phoneticPr fontId="2"/>
  </si>
  <si>
    <t>基本料金［円］</t>
    <rPh sb="0" eb="4">
      <t>キホンリョウキン</t>
    </rPh>
    <rPh sb="5" eb="6">
      <t>エン</t>
    </rPh>
    <phoneticPr fontId="2"/>
  </si>
  <si>
    <t>従量料金[円]</t>
    <rPh sb="0" eb="2">
      <t>ジュウリョウ</t>
    </rPh>
    <rPh sb="2" eb="4">
      <t>リョウキン</t>
    </rPh>
    <rPh sb="5" eb="6">
      <t>エン</t>
    </rPh>
    <phoneticPr fontId="2"/>
  </si>
  <si>
    <t>金額[円]</t>
    <rPh sb="0" eb="2">
      <t>キンガク</t>
    </rPh>
    <rPh sb="3" eb="4">
      <t>エン</t>
    </rPh>
    <phoneticPr fontId="2"/>
  </si>
  <si>
    <t>3か年平均</t>
    <rPh sb="2" eb="3">
      <t>ネン</t>
    </rPh>
    <rPh sb="3" eb="5">
      <t>ヘイキン</t>
    </rPh>
    <phoneticPr fontId="2"/>
  </si>
  <si>
    <t>10月</t>
  </si>
  <si>
    <t>11月</t>
  </si>
  <si>
    <t>12月</t>
  </si>
  <si>
    <t>◆建物全体の年間CO2排出量（３か年平均）</t>
    <rPh sb="1" eb="3">
      <t>タテモノ</t>
    </rPh>
    <rPh sb="3" eb="5">
      <t>ゼンタイ</t>
    </rPh>
    <rPh sb="6" eb="8">
      <t>ネンカン</t>
    </rPh>
    <rPh sb="11" eb="13">
      <t>ハイシュツ</t>
    </rPh>
    <rPh sb="13" eb="14">
      <t>リョウ</t>
    </rPh>
    <rPh sb="17" eb="18">
      <t>ネン</t>
    </rPh>
    <rPh sb="18" eb="20">
      <t>ヘイキン</t>
    </rPh>
    <phoneticPr fontId="2"/>
  </si>
  <si>
    <t>CO2排出量</t>
    <rPh sb="3" eb="6">
      <t>ハイシュツリョウ</t>
    </rPh>
    <phoneticPr fontId="2"/>
  </si>
  <si>
    <t>[MJ/kWh]</t>
  </si>
  <si>
    <t>[kg-CO2/kWh]</t>
  </si>
  <si>
    <t>[kW]</t>
  </si>
  <si>
    <t>[円/kW]</t>
    <rPh sb="1" eb="2">
      <t>エン</t>
    </rPh>
    <phoneticPr fontId="2"/>
  </si>
  <si>
    <t>[円/kWh]</t>
    <rPh sb="1" eb="2">
      <t>エン</t>
    </rPh>
    <phoneticPr fontId="2"/>
  </si>
  <si>
    <t>一次エネルギー
換算値</t>
    <rPh sb="0" eb="2">
      <t>イチジ</t>
    </rPh>
    <rPh sb="7" eb="10">
      <t>カンザンチ</t>
    </rPh>
    <phoneticPr fontId="2"/>
  </si>
  <si>
    <t>■応募時ベースライン</t>
    <rPh sb="1" eb="4">
      <t>オウボジ</t>
    </rPh>
    <phoneticPr fontId="2"/>
  </si>
  <si>
    <t>使用量</t>
    <rPh sb="0" eb="3">
      <t>シヨウリョウ</t>
    </rPh>
    <phoneticPr fontId="2"/>
  </si>
  <si>
    <t>光熱水費</t>
    <rPh sb="0" eb="4">
      <t>コウネツスイヒ</t>
    </rPh>
    <phoneticPr fontId="2"/>
  </si>
  <si>
    <t>一次エネルギー換算</t>
    <rPh sb="0" eb="2">
      <t>イチジ</t>
    </rPh>
    <rPh sb="7" eb="9">
      <t>カンザン</t>
    </rPh>
    <phoneticPr fontId="2"/>
  </si>
  <si>
    <t>上水道</t>
    <rPh sb="0" eb="1">
      <t>ウエ</t>
    </rPh>
    <rPh sb="1" eb="3">
      <t>スイドウ</t>
    </rPh>
    <phoneticPr fontId="2"/>
  </si>
  <si>
    <t>―</t>
    <phoneticPr fontId="2"/>
  </si>
  <si>
    <t>■光熱水費の単価</t>
    <rPh sb="1" eb="5">
      <t>コウネツスイヒ</t>
    </rPh>
    <rPh sb="6" eb="8">
      <t>タンカ</t>
    </rPh>
    <phoneticPr fontId="2"/>
  </si>
  <si>
    <t>（備考）</t>
    <rPh sb="1" eb="3">
      <t>ビコウ</t>
    </rPh>
    <phoneticPr fontId="2"/>
  </si>
  <si>
    <t>契約電力</t>
    <rPh sb="0" eb="4">
      <t>ケイヤクデンリョク</t>
    </rPh>
    <phoneticPr fontId="2"/>
  </si>
  <si>
    <t>一次エネルギー換算係数</t>
    <phoneticPr fontId="2"/>
  </si>
  <si>
    <t>CO2排出量換算係数</t>
    <phoneticPr fontId="2"/>
  </si>
  <si>
    <t>使用量[kWh]</t>
    <phoneticPr fontId="2"/>
  </si>
  <si>
    <t>使用量[m3]</t>
    <phoneticPr fontId="2"/>
  </si>
  <si>
    <t>◆建物全体の年間エネルギー使用量（３か年平均・一次エネルギー換算）</t>
    <rPh sb="1" eb="3">
      <t>タテモノ</t>
    </rPh>
    <rPh sb="3" eb="5">
      <t>ゼンタイ</t>
    </rPh>
    <rPh sb="6" eb="8">
      <t>ネンカン</t>
    </rPh>
    <rPh sb="19" eb="20">
      <t>ネン</t>
    </rPh>
    <rPh sb="20" eb="22">
      <t>ヘイキン</t>
    </rPh>
    <rPh sb="23" eb="25">
      <t>イチジ</t>
    </rPh>
    <rPh sb="30" eb="32">
      <t>カンザン</t>
    </rPh>
    <phoneticPr fontId="2"/>
  </si>
  <si>
    <t>◆建物全体の年間エネルギー使用量（３か年平均・原油換算）</t>
    <rPh sb="1" eb="3">
      <t>タテモノ</t>
    </rPh>
    <rPh sb="3" eb="5">
      <t>ゼンタイ</t>
    </rPh>
    <rPh sb="6" eb="8">
      <t>ネンカン</t>
    </rPh>
    <rPh sb="19" eb="20">
      <t>ネン</t>
    </rPh>
    <rPh sb="20" eb="22">
      <t>ヘイキン</t>
    </rPh>
    <rPh sb="23" eb="25">
      <t>ゲンユ</t>
    </rPh>
    <rPh sb="25" eb="27">
      <t>カンザン</t>
    </rPh>
    <phoneticPr fontId="2"/>
  </si>
  <si>
    <t>◆光熱水費の単価</t>
    <rPh sb="1" eb="5">
      <t>コウネツスイヒ</t>
    </rPh>
    <rPh sb="6" eb="8">
      <t>タンカ</t>
    </rPh>
    <phoneticPr fontId="2"/>
  </si>
  <si>
    <t>◆過去3か年のエネルギー使用量・金額</t>
    <rPh sb="1" eb="3">
      <t>カコ</t>
    </rPh>
    <rPh sb="5" eb="6">
      <t>ネン</t>
    </rPh>
    <rPh sb="16" eb="18">
      <t>キンガク</t>
    </rPh>
    <phoneticPr fontId="2"/>
  </si>
  <si>
    <t>（税込）</t>
    <rPh sb="1" eb="3">
      <t>ゼイコミ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</si>
</sst>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#,##0.0;[Red]\-#,##0.0"/>
    <numFmt numFmtId="177" formatCode="0.0"/>
    <numFmt numFmtId="178" formatCode="0.0_);[Red]\(0.0\)"/>
    <numFmt numFmtId="179" formatCode="0,000&quot;kWh&quot;"/>
    <numFmt numFmtId="180" formatCode="0,000&quot;円&quot;"/>
    <numFmt numFmtId="181" formatCode="0,000&quot;MJ&quot;"/>
    <numFmt numFmtId="182" formatCode="0,000.0&quot;t-CO2&quot;"/>
    <numFmt numFmtId="183" formatCode="0,000&quot;m3&quot;"/>
    <numFmt numFmtId="184" formatCode="000.0&quot;t-CO2&quot;"/>
    <numFmt numFmtId="185" formatCode="0,000&quot;t-CO2&quot;"/>
    <numFmt numFmtId="186" formatCode="0,000&quot;円/kW&quot;"/>
    <numFmt numFmtId="187" formatCode="0.00&quot;円/kWh&quot;"/>
    <numFmt numFmtId="188" formatCode="00.00&quot;円/m3&quot;"/>
    <numFmt numFmtId="189" formatCode="000.0&quot;円/m3&quot;"/>
    <numFmt numFmtId="190" formatCode="0,000&quot;kW&quot;"/>
    <numFmt numFmtId="191" formatCode="0.00&quot;MJ/kWh&quot;"/>
    <numFmt numFmtId="192" formatCode="0.000&quot;kg-CO2/kWh&quot;"/>
    <numFmt numFmtId="193" formatCode="00.00&quot;MJ/Nm3&quot;"/>
    <numFmt numFmtId="194" formatCode="0.000&quot;kg-CO2/Nm3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8" fontId="3" fillId="0" borderId="1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0" xfId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40" fontId="3" fillId="0" borderId="1" xfId="1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8" fontId="3" fillId="0" borderId="1" xfId="1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8" fontId="3" fillId="0" borderId="6" xfId="0" applyNumberFormat="1" applyFont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2" borderId="6" xfId="1" applyFont="1" applyFill="1" applyBorder="1" applyAlignment="1">
      <alignment vertical="center"/>
    </xf>
    <xf numFmtId="38" fontId="3" fillId="0" borderId="5" xfId="0" applyNumberFormat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5" xfId="0" applyNumberFormat="1" applyFont="1" applyBorder="1">
      <alignment vertical="center"/>
    </xf>
    <xf numFmtId="178" fontId="3" fillId="0" borderId="5" xfId="0" applyNumberFormat="1" applyFont="1" applyBorder="1" applyAlignment="1">
      <alignment vertical="center"/>
    </xf>
    <xf numFmtId="178" fontId="3" fillId="0" borderId="6" xfId="1" applyNumberFormat="1" applyFont="1" applyBorder="1" applyAlignment="1">
      <alignment horizontal="right" vertical="center"/>
    </xf>
    <xf numFmtId="178" fontId="3" fillId="0" borderId="6" xfId="0" applyNumberFormat="1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38" fontId="4" fillId="3" borderId="6" xfId="1" applyFont="1" applyFill="1" applyBorder="1" applyAlignment="1">
      <alignment vertical="center"/>
    </xf>
    <xf numFmtId="38" fontId="3" fillId="3" borderId="6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93" fontId="3" fillId="0" borderId="8" xfId="0" applyNumberFormat="1" applyFont="1" applyBorder="1" applyAlignment="1">
      <alignment horizontal="center" vertical="center"/>
    </xf>
    <xf numFmtId="193" fontId="3" fillId="0" borderId="9" xfId="0" applyNumberFormat="1" applyFont="1" applyBorder="1" applyAlignment="1">
      <alignment horizontal="center" vertical="center"/>
    </xf>
    <xf numFmtId="193" fontId="3" fillId="0" borderId="14" xfId="0" applyNumberFormat="1" applyFont="1" applyBorder="1" applyAlignment="1">
      <alignment horizontal="center" vertical="center"/>
    </xf>
    <xf numFmtId="193" fontId="3" fillId="0" borderId="10" xfId="0" applyNumberFormat="1" applyFont="1" applyBorder="1" applyAlignment="1">
      <alignment horizontal="center" vertical="center"/>
    </xf>
    <xf numFmtId="193" fontId="3" fillId="0" borderId="11" xfId="0" applyNumberFormat="1" applyFont="1" applyBorder="1" applyAlignment="1">
      <alignment horizontal="center" vertical="center"/>
    </xf>
    <xf numFmtId="193" fontId="3" fillId="0" borderId="15" xfId="0" applyNumberFormat="1" applyFont="1" applyBorder="1" applyAlignment="1">
      <alignment horizontal="center" vertical="center"/>
    </xf>
    <xf numFmtId="194" fontId="3" fillId="0" borderId="8" xfId="0" applyNumberFormat="1" applyFont="1" applyBorder="1" applyAlignment="1">
      <alignment horizontal="center" vertical="center"/>
    </xf>
    <xf numFmtId="194" fontId="3" fillId="0" borderId="9" xfId="0" applyNumberFormat="1" applyFont="1" applyBorder="1" applyAlignment="1">
      <alignment horizontal="center" vertical="center"/>
    </xf>
    <xf numFmtId="194" fontId="3" fillId="0" borderId="14" xfId="0" applyNumberFormat="1" applyFont="1" applyBorder="1" applyAlignment="1">
      <alignment horizontal="center" vertical="center"/>
    </xf>
    <xf numFmtId="194" fontId="3" fillId="0" borderId="10" xfId="0" applyNumberFormat="1" applyFont="1" applyBorder="1" applyAlignment="1">
      <alignment horizontal="center" vertical="center"/>
    </xf>
    <xf numFmtId="194" fontId="3" fillId="0" borderId="11" xfId="0" applyNumberFormat="1" applyFont="1" applyBorder="1" applyAlignment="1">
      <alignment horizontal="center" vertical="center"/>
    </xf>
    <xf numFmtId="194" fontId="3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91" fontId="3" fillId="0" borderId="8" xfId="0" applyNumberFormat="1" applyFont="1" applyBorder="1" applyAlignment="1">
      <alignment horizontal="center" vertical="center"/>
    </xf>
    <xf numFmtId="191" fontId="3" fillId="0" borderId="9" xfId="0" applyNumberFormat="1" applyFont="1" applyBorder="1" applyAlignment="1">
      <alignment horizontal="center" vertical="center"/>
    </xf>
    <xf numFmtId="191" fontId="3" fillId="0" borderId="14" xfId="0" applyNumberFormat="1" applyFont="1" applyBorder="1" applyAlignment="1">
      <alignment horizontal="center" vertical="center"/>
    </xf>
    <xf numFmtId="191" fontId="3" fillId="0" borderId="10" xfId="0" applyNumberFormat="1" applyFont="1" applyBorder="1" applyAlignment="1">
      <alignment horizontal="center" vertical="center"/>
    </xf>
    <xf numFmtId="191" fontId="3" fillId="0" borderId="11" xfId="0" applyNumberFormat="1" applyFont="1" applyBorder="1" applyAlignment="1">
      <alignment horizontal="center" vertical="center"/>
    </xf>
    <xf numFmtId="191" fontId="3" fillId="0" borderId="15" xfId="0" applyNumberFormat="1" applyFont="1" applyBorder="1" applyAlignment="1">
      <alignment horizontal="center" vertical="center"/>
    </xf>
    <xf numFmtId="192" fontId="3" fillId="0" borderId="8" xfId="0" applyNumberFormat="1" applyFont="1" applyBorder="1" applyAlignment="1">
      <alignment horizontal="center" vertical="center"/>
    </xf>
    <xf numFmtId="192" fontId="3" fillId="0" borderId="9" xfId="0" applyNumberFormat="1" applyFont="1" applyBorder="1" applyAlignment="1">
      <alignment horizontal="center" vertical="center"/>
    </xf>
    <xf numFmtId="192" fontId="3" fillId="0" borderId="14" xfId="0" applyNumberFormat="1" applyFont="1" applyBorder="1" applyAlignment="1">
      <alignment horizontal="center" vertical="center"/>
    </xf>
    <xf numFmtId="192" fontId="3" fillId="0" borderId="10" xfId="0" applyNumberFormat="1" applyFont="1" applyBorder="1" applyAlignment="1">
      <alignment horizontal="center" vertical="center"/>
    </xf>
    <xf numFmtId="192" fontId="3" fillId="0" borderId="11" xfId="0" applyNumberFormat="1" applyFont="1" applyBorder="1" applyAlignment="1">
      <alignment horizontal="center" vertical="center"/>
    </xf>
    <xf numFmtId="192" fontId="3" fillId="0" borderId="15" xfId="0" applyNumberFormat="1" applyFont="1" applyBorder="1" applyAlignment="1">
      <alignment horizontal="center" vertical="center"/>
    </xf>
    <xf numFmtId="189" fontId="3" fillId="0" borderId="1" xfId="0" applyNumberFormat="1" applyFont="1" applyBorder="1" applyAlignment="1">
      <alignment horizontal="right" vertical="center" indent="1"/>
    </xf>
    <xf numFmtId="190" fontId="3" fillId="0" borderId="1" xfId="0" applyNumberFormat="1" applyFont="1" applyBorder="1" applyAlignment="1">
      <alignment horizontal="center" vertical="center"/>
    </xf>
    <xf numFmtId="186" fontId="3" fillId="0" borderId="1" xfId="0" applyNumberFormat="1" applyFont="1" applyBorder="1" applyAlignment="1">
      <alignment horizontal="right" vertical="center" indent="1"/>
    </xf>
    <xf numFmtId="187" fontId="3" fillId="0" borderId="1" xfId="0" applyNumberFormat="1" applyFont="1" applyBorder="1" applyAlignment="1">
      <alignment horizontal="right" vertical="center" indent="1"/>
    </xf>
    <xf numFmtId="188" fontId="3" fillId="0" borderId="1" xfId="0" applyNumberFormat="1" applyFont="1" applyBorder="1" applyAlignment="1">
      <alignment horizontal="right" vertical="center" indent="1"/>
    </xf>
    <xf numFmtId="0" fontId="3" fillId="0" borderId="6" xfId="0" applyFont="1" applyBorder="1" applyAlignment="1">
      <alignment horizontal="center" vertical="center"/>
    </xf>
    <xf numFmtId="183" fontId="3" fillId="0" borderId="8" xfId="0" applyNumberFormat="1" applyFont="1" applyBorder="1" applyAlignment="1">
      <alignment horizontal="right" vertical="center" indent="1"/>
    </xf>
    <xf numFmtId="183" fontId="3" fillId="0" borderId="9" xfId="0" applyNumberFormat="1" applyFont="1" applyBorder="1" applyAlignment="1">
      <alignment horizontal="right" vertical="center" indent="1"/>
    </xf>
    <xf numFmtId="183" fontId="3" fillId="0" borderId="12" xfId="0" applyNumberFormat="1" applyFont="1" applyBorder="1" applyAlignment="1">
      <alignment horizontal="right" vertical="center" indent="1"/>
    </xf>
    <xf numFmtId="183" fontId="3" fillId="0" borderId="13" xfId="0" applyNumberFormat="1" applyFont="1" applyBorder="1" applyAlignment="1">
      <alignment horizontal="right" vertical="center" indent="1"/>
    </xf>
    <xf numFmtId="180" fontId="3" fillId="0" borderId="8" xfId="0" applyNumberFormat="1" applyFont="1" applyBorder="1" applyAlignment="1">
      <alignment horizontal="right" vertical="center" indent="1"/>
    </xf>
    <xf numFmtId="180" fontId="3" fillId="0" borderId="9" xfId="0" applyNumberFormat="1" applyFont="1" applyBorder="1" applyAlignment="1">
      <alignment horizontal="right" vertical="center" indent="1"/>
    </xf>
    <xf numFmtId="180" fontId="3" fillId="0" borderId="12" xfId="0" applyNumberFormat="1" applyFont="1" applyBorder="1" applyAlignment="1">
      <alignment horizontal="right" vertical="center" indent="1"/>
    </xf>
    <xf numFmtId="180" fontId="3" fillId="0" borderId="13" xfId="0" applyNumberFormat="1" applyFont="1" applyBorder="1" applyAlignment="1">
      <alignment horizontal="right" vertical="center" indent="1"/>
    </xf>
    <xf numFmtId="181" fontId="3" fillId="0" borderId="8" xfId="0" applyNumberFormat="1" applyFont="1" applyBorder="1" applyAlignment="1">
      <alignment horizontal="center" vertical="center"/>
    </xf>
    <xf numFmtId="181" fontId="3" fillId="0" borderId="9" xfId="0" applyNumberFormat="1" applyFont="1" applyBorder="1" applyAlignment="1">
      <alignment horizontal="center" vertical="center"/>
    </xf>
    <xf numFmtId="181" fontId="3" fillId="0" borderId="12" xfId="0" applyNumberFormat="1" applyFont="1" applyBorder="1" applyAlignment="1">
      <alignment horizontal="center" vertical="center"/>
    </xf>
    <xf numFmtId="181" fontId="3" fillId="0" borderId="13" xfId="0" applyNumberFormat="1" applyFont="1" applyBorder="1" applyAlignment="1">
      <alignment horizontal="center" vertical="center"/>
    </xf>
    <xf numFmtId="185" fontId="3" fillId="0" borderId="1" xfId="0" applyNumberFormat="1" applyFont="1" applyBorder="1" applyAlignment="1">
      <alignment horizontal="center" vertical="center"/>
    </xf>
    <xf numFmtId="185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0" fontId="3" fillId="0" borderId="5" xfId="0" applyNumberFormat="1" applyFont="1" applyBorder="1" applyAlignment="1">
      <alignment horizontal="right" vertical="center" indent="1"/>
    </xf>
    <xf numFmtId="180" fontId="3" fillId="0" borderId="10" xfId="0" applyNumberFormat="1" applyFont="1" applyBorder="1" applyAlignment="1">
      <alignment horizontal="right" vertical="center" indent="1"/>
    </xf>
    <xf numFmtId="180" fontId="3" fillId="0" borderId="1" xfId="0" applyNumberFormat="1" applyFont="1" applyBorder="1" applyAlignment="1">
      <alignment horizontal="right" vertical="center" indent="1"/>
    </xf>
    <xf numFmtId="180" fontId="3" fillId="0" borderId="2" xfId="0" applyNumberFormat="1" applyFont="1" applyBorder="1" applyAlignment="1">
      <alignment horizontal="right" vertical="center" indent="1"/>
    </xf>
    <xf numFmtId="181" fontId="3" fillId="0" borderId="5" xfId="0" applyNumberFormat="1" applyFont="1" applyBorder="1" applyAlignment="1">
      <alignment horizontal="right" vertical="center" indent="1"/>
    </xf>
    <xf numFmtId="181" fontId="3" fillId="0" borderId="10" xfId="0" applyNumberFormat="1" applyFont="1" applyBorder="1" applyAlignment="1">
      <alignment horizontal="right" vertical="center" indent="1"/>
    </xf>
    <xf numFmtId="181" fontId="3" fillId="0" borderId="1" xfId="0" applyNumberFormat="1" applyFont="1" applyBorder="1" applyAlignment="1">
      <alignment horizontal="right" vertical="center" indent="1"/>
    </xf>
    <xf numFmtId="181" fontId="3" fillId="0" borderId="2" xfId="0" applyNumberFormat="1" applyFont="1" applyBorder="1" applyAlignment="1">
      <alignment horizontal="right" vertical="center" indent="1"/>
    </xf>
    <xf numFmtId="182" fontId="3" fillId="0" borderId="5" xfId="0" applyNumberFormat="1" applyFont="1" applyBorder="1" applyAlignment="1">
      <alignment horizontal="right" vertical="center" indent="1"/>
    </xf>
    <xf numFmtId="182" fontId="3" fillId="0" borderId="1" xfId="0" applyNumberFormat="1" applyFont="1" applyBorder="1" applyAlignment="1">
      <alignment horizontal="right" vertical="center" indent="1"/>
    </xf>
    <xf numFmtId="183" fontId="3" fillId="0" borderId="10" xfId="0" applyNumberFormat="1" applyFont="1" applyBorder="1" applyAlignment="1">
      <alignment horizontal="right" vertical="center" indent="1"/>
    </xf>
    <xf numFmtId="183" fontId="3" fillId="0" borderId="11" xfId="0" applyNumberFormat="1" applyFont="1" applyBorder="1" applyAlignment="1">
      <alignment horizontal="right" vertical="center" indent="1"/>
    </xf>
    <xf numFmtId="180" fontId="3" fillId="0" borderId="11" xfId="0" applyNumberFormat="1" applyFont="1" applyBorder="1" applyAlignment="1">
      <alignment horizontal="right" vertical="center" indent="1"/>
    </xf>
    <xf numFmtId="181" fontId="3" fillId="0" borderId="8" xfId="0" applyNumberFormat="1" applyFont="1" applyBorder="1" applyAlignment="1">
      <alignment horizontal="right" vertical="center" indent="1"/>
    </xf>
    <xf numFmtId="181" fontId="3" fillId="0" borderId="9" xfId="0" applyNumberFormat="1" applyFont="1" applyBorder="1" applyAlignment="1">
      <alignment horizontal="right" vertical="center" indent="1"/>
    </xf>
    <xf numFmtId="181" fontId="3" fillId="0" borderId="11" xfId="0" applyNumberFormat="1" applyFont="1" applyBorder="1" applyAlignment="1">
      <alignment horizontal="right" vertical="center" indent="1"/>
    </xf>
    <xf numFmtId="184" fontId="3" fillId="0" borderId="1" xfId="0" applyNumberFormat="1" applyFont="1" applyBorder="1" applyAlignment="1">
      <alignment horizontal="right" vertical="center" indent="1"/>
    </xf>
    <xf numFmtId="181" fontId="3" fillId="0" borderId="10" xfId="0" applyNumberFormat="1" applyFont="1" applyBorder="1" applyAlignment="1">
      <alignment horizontal="center" vertical="center"/>
    </xf>
    <xf numFmtId="181" fontId="3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9" fontId="3" fillId="0" borderId="8" xfId="0" applyNumberFormat="1" applyFont="1" applyBorder="1" applyAlignment="1">
      <alignment horizontal="right" vertical="center" indent="1"/>
    </xf>
    <xf numFmtId="179" fontId="3" fillId="0" borderId="9" xfId="0" applyNumberFormat="1" applyFont="1" applyBorder="1" applyAlignment="1">
      <alignment horizontal="right" vertical="center" indent="1"/>
    </xf>
    <xf numFmtId="179" fontId="3" fillId="0" borderId="10" xfId="0" applyNumberFormat="1" applyFont="1" applyBorder="1" applyAlignment="1">
      <alignment horizontal="right" vertical="center" indent="1"/>
    </xf>
    <xf numFmtId="179" fontId="3" fillId="0" borderId="11" xfId="0" applyNumberFormat="1" applyFont="1" applyBorder="1" applyAlignment="1">
      <alignment horizontal="right" vertical="center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EE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12A4-A6EA-471D-A652-E1662A7CC732}">
  <dimension ref="A1:AE49"/>
  <sheetViews>
    <sheetView showGridLines="0" showRowColHeaders="0" tabSelected="1" zoomScale="85" zoomScaleNormal="85" zoomScaleSheetLayoutView="85" workbookViewId="0"/>
  </sheetViews>
  <sheetFormatPr defaultColWidth="0" defaultRowHeight="0" customHeight="1" zeroHeight="1" x14ac:dyDescent="0.4"/>
  <cols>
    <col min="1" max="31" width="2.5" style="49" customWidth="1"/>
    <col min="32" max="16384" width="2.5" style="49" hidden="1"/>
  </cols>
  <sheetData>
    <row r="1" spans="1:30" ht="15" customHeight="1" x14ac:dyDescent="0.4">
      <c r="AD1" s="50"/>
    </row>
    <row r="2" spans="1:30" ht="15" customHeight="1" x14ac:dyDescent="0.4"/>
    <row r="3" spans="1:30" ht="15" customHeight="1" x14ac:dyDescent="0.4">
      <c r="A3" s="49" t="s">
        <v>47</v>
      </c>
    </row>
    <row r="4" spans="1:30" ht="15" customHeight="1" x14ac:dyDescent="0.4">
      <c r="B4" s="53"/>
      <c r="C4" s="53"/>
      <c r="D4" s="53"/>
      <c r="E4" s="53"/>
      <c r="F4" s="53"/>
      <c r="G4" s="53" t="s">
        <v>48</v>
      </c>
      <c r="H4" s="53"/>
      <c r="I4" s="53"/>
      <c r="J4" s="53"/>
      <c r="K4" s="53"/>
      <c r="L4" s="53"/>
      <c r="M4" s="124" t="s">
        <v>49</v>
      </c>
      <c r="N4" s="124"/>
      <c r="O4" s="124"/>
      <c r="P4" s="53"/>
      <c r="Q4" s="53"/>
      <c r="R4" s="53"/>
      <c r="S4" s="124" t="s">
        <v>50</v>
      </c>
      <c r="T4" s="124"/>
      <c r="U4" s="124"/>
      <c r="V4" s="124"/>
      <c r="W4" s="124"/>
      <c r="X4" s="124"/>
      <c r="Y4" s="124" t="s">
        <v>40</v>
      </c>
      <c r="Z4" s="124"/>
      <c r="AA4" s="124"/>
      <c r="AB4" s="124"/>
      <c r="AC4" s="124"/>
      <c r="AD4" s="124"/>
    </row>
    <row r="5" spans="1:30" ht="15" customHeight="1" x14ac:dyDescent="0.4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</row>
    <row r="6" spans="1:30" ht="15" customHeight="1" x14ac:dyDescent="0.4">
      <c r="B6" s="53" t="s">
        <v>0</v>
      </c>
      <c r="C6" s="53"/>
      <c r="D6" s="53"/>
      <c r="E6" s="53"/>
      <c r="F6" s="53"/>
      <c r="G6" s="125">
        <f>'エネルギー使用量 '!H16</f>
        <v>6909981</v>
      </c>
      <c r="H6" s="126"/>
      <c r="I6" s="126"/>
      <c r="J6" s="126"/>
      <c r="K6" s="126"/>
      <c r="L6" s="126"/>
      <c r="M6" s="94">
        <f>'エネルギー使用量 '!I16</f>
        <v>156833869</v>
      </c>
      <c r="N6" s="95"/>
      <c r="O6" s="95"/>
      <c r="P6" s="95"/>
      <c r="Q6" s="95"/>
      <c r="R6" s="95"/>
      <c r="S6" s="118">
        <f>'エネルギー使用量 '!B82</f>
        <v>59702230</v>
      </c>
      <c r="T6" s="119"/>
      <c r="U6" s="119"/>
      <c r="V6" s="119"/>
      <c r="W6" s="119"/>
      <c r="X6" s="119"/>
      <c r="Y6" s="114">
        <f>'エネルギー使用量 '!G100</f>
        <v>2902.1920200000004</v>
      </c>
      <c r="Z6" s="114"/>
      <c r="AA6" s="114"/>
      <c r="AB6" s="114"/>
      <c r="AC6" s="114"/>
      <c r="AD6" s="114"/>
    </row>
    <row r="7" spans="1:30" ht="15" customHeight="1" x14ac:dyDescent="0.4">
      <c r="B7" s="53"/>
      <c r="C7" s="53"/>
      <c r="D7" s="53"/>
      <c r="E7" s="53"/>
      <c r="F7" s="53"/>
      <c r="G7" s="127"/>
      <c r="H7" s="128"/>
      <c r="I7" s="128"/>
      <c r="J7" s="128"/>
      <c r="K7" s="128"/>
      <c r="L7" s="128"/>
      <c r="M7" s="106"/>
      <c r="N7" s="117"/>
      <c r="O7" s="117"/>
      <c r="P7" s="117"/>
      <c r="Q7" s="117"/>
      <c r="R7" s="117"/>
      <c r="S7" s="110"/>
      <c r="T7" s="120"/>
      <c r="U7" s="120"/>
      <c r="V7" s="120"/>
      <c r="W7" s="120"/>
      <c r="X7" s="120"/>
      <c r="Y7" s="114"/>
      <c r="Z7" s="114"/>
      <c r="AA7" s="114"/>
      <c r="AB7" s="114"/>
      <c r="AC7" s="114"/>
      <c r="AD7" s="114"/>
    </row>
    <row r="8" spans="1:30" ht="15" customHeight="1" x14ac:dyDescent="0.4">
      <c r="B8" s="53" t="s">
        <v>11</v>
      </c>
      <c r="C8" s="53"/>
      <c r="D8" s="53"/>
      <c r="E8" s="53"/>
      <c r="F8" s="53"/>
      <c r="G8" s="90">
        <f>'エネルギー使用量 '!H32</f>
        <v>410359</v>
      </c>
      <c r="H8" s="91"/>
      <c r="I8" s="91"/>
      <c r="J8" s="91"/>
      <c r="K8" s="91"/>
      <c r="L8" s="91"/>
      <c r="M8" s="94">
        <f>'エネルギー使用量 '!I32</f>
        <v>47196762</v>
      </c>
      <c r="N8" s="95"/>
      <c r="O8" s="95"/>
      <c r="P8" s="95"/>
      <c r="Q8" s="95"/>
      <c r="R8" s="95"/>
      <c r="S8" s="118">
        <f>'エネルギー使用量 '!C82</f>
        <v>18466155</v>
      </c>
      <c r="T8" s="119"/>
      <c r="U8" s="119"/>
      <c r="V8" s="119"/>
      <c r="W8" s="119"/>
      <c r="X8" s="119"/>
      <c r="Y8" s="121">
        <f>'エネルギー使用量 '!H100</f>
        <v>939.72211000000004</v>
      </c>
      <c r="Z8" s="121"/>
      <c r="AA8" s="121"/>
      <c r="AB8" s="121"/>
      <c r="AC8" s="121"/>
      <c r="AD8" s="121"/>
    </row>
    <row r="9" spans="1:30" ht="15" customHeight="1" x14ac:dyDescent="0.4">
      <c r="B9" s="53"/>
      <c r="C9" s="53"/>
      <c r="D9" s="53"/>
      <c r="E9" s="53"/>
      <c r="F9" s="53"/>
      <c r="G9" s="115"/>
      <c r="H9" s="116"/>
      <c r="I9" s="116"/>
      <c r="J9" s="116"/>
      <c r="K9" s="116"/>
      <c r="L9" s="116"/>
      <c r="M9" s="106"/>
      <c r="N9" s="117"/>
      <c r="O9" s="117"/>
      <c r="P9" s="117"/>
      <c r="Q9" s="117"/>
      <c r="R9" s="117"/>
      <c r="S9" s="110"/>
      <c r="T9" s="120"/>
      <c r="U9" s="120"/>
      <c r="V9" s="120"/>
      <c r="W9" s="120"/>
      <c r="X9" s="120"/>
      <c r="Y9" s="121"/>
      <c r="Z9" s="121"/>
      <c r="AA9" s="121"/>
      <c r="AB9" s="121"/>
      <c r="AC9" s="121"/>
      <c r="AD9" s="121"/>
    </row>
    <row r="10" spans="1:30" ht="15" customHeight="1" x14ac:dyDescent="0.4">
      <c r="B10" s="53" t="s">
        <v>51</v>
      </c>
      <c r="C10" s="53"/>
      <c r="D10" s="53"/>
      <c r="E10" s="53"/>
      <c r="F10" s="53"/>
      <c r="G10" s="90">
        <f>'エネルギー使用量 '!H48</f>
        <v>45229</v>
      </c>
      <c r="H10" s="91"/>
      <c r="I10" s="91"/>
      <c r="J10" s="91"/>
      <c r="K10" s="91"/>
      <c r="L10" s="91"/>
      <c r="M10" s="94">
        <f>'エネルギー使用量 '!I48</f>
        <v>16588088</v>
      </c>
      <c r="N10" s="95"/>
      <c r="O10" s="95"/>
      <c r="P10" s="95"/>
      <c r="Q10" s="95"/>
      <c r="R10" s="95"/>
      <c r="S10" s="98" t="s">
        <v>52</v>
      </c>
      <c r="T10" s="99"/>
      <c r="U10" s="99"/>
      <c r="V10" s="99"/>
      <c r="W10" s="99"/>
      <c r="X10" s="99"/>
      <c r="Y10" s="102" t="s">
        <v>52</v>
      </c>
      <c r="Z10" s="102"/>
      <c r="AA10" s="102"/>
      <c r="AB10" s="102"/>
      <c r="AC10" s="102"/>
      <c r="AD10" s="102"/>
    </row>
    <row r="11" spans="1:30" ht="15" customHeight="1" x14ac:dyDescent="0.4">
      <c r="B11" s="53"/>
      <c r="C11" s="53"/>
      <c r="D11" s="53"/>
      <c r="E11" s="53"/>
      <c r="F11" s="53"/>
      <c r="G11" s="115"/>
      <c r="H11" s="116"/>
      <c r="I11" s="116"/>
      <c r="J11" s="116"/>
      <c r="K11" s="116"/>
      <c r="L11" s="116"/>
      <c r="M11" s="106"/>
      <c r="N11" s="117"/>
      <c r="O11" s="117"/>
      <c r="P11" s="117"/>
      <c r="Q11" s="117"/>
      <c r="R11" s="117"/>
      <c r="S11" s="122"/>
      <c r="T11" s="123"/>
      <c r="U11" s="123"/>
      <c r="V11" s="123"/>
      <c r="W11" s="123"/>
      <c r="X11" s="123"/>
      <c r="Y11" s="102"/>
      <c r="Z11" s="102"/>
      <c r="AA11" s="102"/>
      <c r="AB11" s="102"/>
      <c r="AC11" s="102"/>
      <c r="AD11" s="102"/>
    </row>
    <row r="12" spans="1:30" ht="15" customHeight="1" x14ac:dyDescent="0.4">
      <c r="B12" s="53" t="s">
        <v>14</v>
      </c>
      <c r="C12" s="53"/>
      <c r="D12" s="53"/>
      <c r="E12" s="53"/>
      <c r="F12" s="53"/>
      <c r="G12" s="90">
        <f>'エネルギー使用量 '!H64</f>
        <v>39252</v>
      </c>
      <c r="H12" s="91"/>
      <c r="I12" s="91"/>
      <c r="J12" s="91"/>
      <c r="K12" s="91"/>
      <c r="L12" s="91"/>
      <c r="M12" s="94">
        <f>'エネルギー使用量 '!I64</f>
        <v>16207124</v>
      </c>
      <c r="N12" s="95"/>
      <c r="O12" s="95"/>
      <c r="P12" s="95"/>
      <c r="Q12" s="95"/>
      <c r="R12" s="95"/>
      <c r="S12" s="98" t="s">
        <v>52</v>
      </c>
      <c r="T12" s="99"/>
      <c r="U12" s="99"/>
      <c r="V12" s="99"/>
      <c r="W12" s="99"/>
      <c r="X12" s="99"/>
      <c r="Y12" s="102" t="s">
        <v>52</v>
      </c>
      <c r="Z12" s="102"/>
      <c r="AA12" s="102"/>
      <c r="AB12" s="102"/>
      <c r="AC12" s="102"/>
      <c r="AD12" s="102"/>
    </row>
    <row r="13" spans="1:30" ht="15" customHeight="1" thickBot="1" x14ac:dyDescent="0.45">
      <c r="B13" s="89"/>
      <c r="C13" s="89"/>
      <c r="D13" s="89"/>
      <c r="E13" s="89"/>
      <c r="F13" s="89"/>
      <c r="G13" s="92"/>
      <c r="H13" s="93"/>
      <c r="I13" s="93"/>
      <c r="J13" s="93"/>
      <c r="K13" s="93"/>
      <c r="L13" s="93"/>
      <c r="M13" s="96"/>
      <c r="N13" s="97"/>
      <c r="O13" s="97"/>
      <c r="P13" s="97"/>
      <c r="Q13" s="97"/>
      <c r="R13" s="97"/>
      <c r="S13" s="100"/>
      <c r="T13" s="101"/>
      <c r="U13" s="101"/>
      <c r="V13" s="101"/>
      <c r="W13" s="101"/>
      <c r="X13" s="101"/>
      <c r="Y13" s="103"/>
      <c r="Z13" s="103"/>
      <c r="AA13" s="103"/>
      <c r="AB13" s="103"/>
      <c r="AC13" s="103"/>
      <c r="AD13" s="103"/>
    </row>
    <row r="14" spans="1:30" ht="15" customHeight="1" thickTop="1" x14ac:dyDescent="0.4">
      <c r="B14" s="104" t="s">
        <v>10</v>
      </c>
      <c r="C14" s="104"/>
      <c r="D14" s="104"/>
      <c r="E14" s="104"/>
      <c r="F14" s="104"/>
      <c r="G14" s="104" t="s">
        <v>52</v>
      </c>
      <c r="H14" s="104"/>
      <c r="I14" s="104"/>
      <c r="J14" s="104"/>
      <c r="K14" s="104"/>
      <c r="L14" s="104"/>
      <c r="M14" s="105">
        <f>SUM(M6:R13)</f>
        <v>236825843</v>
      </c>
      <c r="N14" s="105"/>
      <c r="O14" s="105"/>
      <c r="P14" s="105"/>
      <c r="Q14" s="105"/>
      <c r="R14" s="106"/>
      <c r="S14" s="109">
        <f>SUM(S6:X13)</f>
        <v>78168385</v>
      </c>
      <c r="T14" s="109"/>
      <c r="U14" s="109"/>
      <c r="V14" s="109"/>
      <c r="W14" s="109"/>
      <c r="X14" s="110"/>
      <c r="Y14" s="113">
        <f>SUM(Y6:AD9)</f>
        <v>3841.9141300000006</v>
      </c>
      <c r="Z14" s="113"/>
      <c r="AA14" s="113"/>
      <c r="AB14" s="113"/>
      <c r="AC14" s="113"/>
      <c r="AD14" s="113"/>
    </row>
    <row r="15" spans="1:30" ht="15" customHeight="1" x14ac:dyDescent="0.4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107"/>
      <c r="N15" s="107"/>
      <c r="O15" s="107"/>
      <c r="P15" s="107"/>
      <c r="Q15" s="107"/>
      <c r="R15" s="108"/>
      <c r="S15" s="111"/>
      <c r="T15" s="111"/>
      <c r="U15" s="111"/>
      <c r="V15" s="111"/>
      <c r="W15" s="111"/>
      <c r="X15" s="112"/>
      <c r="Y15" s="114"/>
      <c r="Z15" s="114"/>
      <c r="AA15" s="114"/>
      <c r="AB15" s="114"/>
      <c r="AC15" s="114"/>
      <c r="AD15" s="114"/>
    </row>
    <row r="16" spans="1:30" ht="15" customHeight="1" x14ac:dyDescent="0.4"/>
    <row r="17" spans="1:12" ht="15" customHeight="1" x14ac:dyDescent="0.4"/>
    <row r="18" spans="1:12" ht="15" customHeight="1" x14ac:dyDescent="0.4">
      <c r="A18" s="49" t="s">
        <v>53</v>
      </c>
    </row>
    <row r="19" spans="1:12" ht="15" customHeight="1" x14ac:dyDescent="0.4">
      <c r="B19" s="53" t="s">
        <v>27</v>
      </c>
      <c r="C19" s="53"/>
      <c r="D19" s="53"/>
      <c r="E19" s="53"/>
      <c r="F19" s="53"/>
      <c r="G19" s="86">
        <f>'エネルギー使用量 '!B97</f>
        <v>1754.5</v>
      </c>
      <c r="H19" s="86"/>
      <c r="I19" s="86"/>
      <c r="J19" s="86"/>
      <c r="K19" s="86"/>
      <c r="L19" s="86"/>
    </row>
    <row r="20" spans="1:12" ht="15" customHeight="1" x14ac:dyDescent="0.4">
      <c r="B20" s="53"/>
      <c r="C20" s="53"/>
      <c r="D20" s="53"/>
      <c r="E20" s="53"/>
      <c r="F20" s="53"/>
      <c r="G20" s="86"/>
      <c r="H20" s="86"/>
      <c r="I20" s="86"/>
      <c r="J20" s="86"/>
      <c r="K20" s="86"/>
      <c r="L20" s="86"/>
    </row>
    <row r="21" spans="1:12" ht="15" customHeight="1" x14ac:dyDescent="0.4">
      <c r="B21" s="66" t="s">
        <v>26</v>
      </c>
      <c r="C21" s="67"/>
      <c r="D21" s="67"/>
      <c r="E21" s="67"/>
      <c r="F21" s="68"/>
      <c r="G21" s="87">
        <f>'エネルギー使用量 '!B98</f>
        <v>17.510000000000002</v>
      </c>
      <c r="H21" s="87"/>
      <c r="I21" s="87"/>
      <c r="J21" s="87"/>
      <c r="K21" s="87"/>
      <c r="L21" s="87"/>
    </row>
    <row r="22" spans="1:12" ht="15" customHeight="1" x14ac:dyDescent="0.4">
      <c r="B22" s="69"/>
      <c r="C22" s="70"/>
      <c r="D22" s="70"/>
      <c r="E22" s="70"/>
      <c r="F22" s="71"/>
      <c r="G22" s="87"/>
      <c r="H22" s="87"/>
      <c r="I22" s="87"/>
      <c r="J22" s="87"/>
      <c r="K22" s="87"/>
      <c r="L22" s="87"/>
    </row>
    <row r="23" spans="1:12" ht="15" customHeight="1" x14ac:dyDescent="0.4">
      <c r="B23" s="66" t="s">
        <v>11</v>
      </c>
      <c r="C23" s="67"/>
      <c r="D23" s="67"/>
      <c r="E23" s="67"/>
      <c r="F23" s="68"/>
      <c r="G23" s="88">
        <f>'エネルギー使用量 '!B99</f>
        <v>115.01</v>
      </c>
      <c r="H23" s="88"/>
      <c r="I23" s="88"/>
      <c r="J23" s="88"/>
      <c r="K23" s="88"/>
      <c r="L23" s="88"/>
    </row>
    <row r="24" spans="1:12" ht="15" customHeight="1" x14ac:dyDescent="0.4">
      <c r="B24" s="69"/>
      <c r="C24" s="70"/>
      <c r="D24" s="70"/>
      <c r="E24" s="70"/>
      <c r="F24" s="71"/>
      <c r="G24" s="88"/>
      <c r="H24" s="88"/>
      <c r="I24" s="88"/>
      <c r="J24" s="88"/>
      <c r="K24" s="88"/>
      <c r="L24" s="88"/>
    </row>
    <row r="25" spans="1:12" ht="15" customHeight="1" x14ac:dyDescent="0.4">
      <c r="B25" s="66" t="s">
        <v>25</v>
      </c>
      <c r="C25" s="67"/>
      <c r="D25" s="67"/>
      <c r="E25" s="67"/>
      <c r="F25" s="68"/>
      <c r="G25" s="84">
        <f>'エネルギー使用量 '!B100</f>
        <v>366.7</v>
      </c>
      <c r="H25" s="84"/>
      <c r="I25" s="84"/>
      <c r="J25" s="84"/>
      <c r="K25" s="84"/>
      <c r="L25" s="84"/>
    </row>
    <row r="26" spans="1:12" ht="15" customHeight="1" x14ac:dyDescent="0.4">
      <c r="B26" s="69"/>
      <c r="C26" s="70"/>
      <c r="D26" s="70"/>
      <c r="E26" s="70"/>
      <c r="F26" s="71"/>
      <c r="G26" s="84"/>
      <c r="H26" s="84"/>
      <c r="I26" s="84"/>
      <c r="J26" s="84"/>
      <c r="K26" s="84"/>
      <c r="L26" s="84"/>
    </row>
    <row r="27" spans="1:12" ht="15" customHeight="1" x14ac:dyDescent="0.4">
      <c r="B27" s="66" t="s">
        <v>14</v>
      </c>
      <c r="C27" s="67"/>
      <c r="D27" s="67"/>
      <c r="E27" s="67"/>
      <c r="F27" s="68"/>
      <c r="G27" s="84">
        <f>'エネルギー使用量 '!B101</f>
        <v>412.8</v>
      </c>
      <c r="H27" s="84"/>
      <c r="I27" s="84"/>
      <c r="J27" s="84"/>
      <c r="K27" s="84"/>
      <c r="L27" s="84"/>
    </row>
    <row r="28" spans="1:12" ht="15" customHeight="1" x14ac:dyDescent="0.4">
      <c r="B28" s="69"/>
      <c r="C28" s="70"/>
      <c r="D28" s="70"/>
      <c r="E28" s="70"/>
      <c r="F28" s="71"/>
      <c r="G28" s="84"/>
      <c r="H28" s="84"/>
      <c r="I28" s="84"/>
      <c r="J28" s="84"/>
      <c r="K28" s="84"/>
      <c r="L28" s="84"/>
    </row>
    <row r="29" spans="1:12" ht="15" customHeight="1" x14ac:dyDescent="0.4"/>
    <row r="30" spans="1:12" ht="15" customHeight="1" x14ac:dyDescent="0.4"/>
    <row r="31" spans="1:12" ht="15" customHeight="1" x14ac:dyDescent="0.4">
      <c r="A31" s="49" t="s">
        <v>54</v>
      </c>
    </row>
    <row r="32" spans="1:12" ht="15" customHeight="1" x14ac:dyDescent="0.4"/>
    <row r="33" spans="2:30" ht="15" customHeight="1" x14ac:dyDescent="0.4">
      <c r="B33" s="53" t="s">
        <v>55</v>
      </c>
      <c r="C33" s="53"/>
      <c r="D33" s="53"/>
      <c r="E33" s="53"/>
      <c r="F33" s="53"/>
      <c r="G33" s="85">
        <f>'エネルギー使用量 '!B96</f>
        <v>2000</v>
      </c>
      <c r="H33" s="85"/>
      <c r="I33" s="85"/>
      <c r="J33" s="85"/>
      <c r="K33" s="85"/>
      <c r="L33" s="85"/>
    </row>
    <row r="34" spans="2:30" ht="15" customHeight="1" x14ac:dyDescent="0.4">
      <c r="B34" s="53"/>
      <c r="C34" s="53"/>
      <c r="D34" s="53"/>
      <c r="E34" s="53"/>
      <c r="F34" s="53"/>
      <c r="G34" s="85"/>
      <c r="H34" s="85"/>
      <c r="I34" s="85"/>
      <c r="J34" s="85"/>
      <c r="K34" s="85"/>
      <c r="L34" s="85"/>
    </row>
    <row r="35" spans="2:30" ht="15" customHeight="1" x14ac:dyDescent="0.4"/>
    <row r="36" spans="2:30" ht="15" customHeight="1" x14ac:dyDescent="0.4">
      <c r="B36" s="53"/>
      <c r="C36" s="53"/>
      <c r="D36" s="53"/>
      <c r="E36" s="53"/>
      <c r="F36" s="53"/>
      <c r="G36" s="66" t="s">
        <v>56</v>
      </c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8"/>
      <c r="S36" s="66" t="s">
        <v>57</v>
      </c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8"/>
    </row>
    <row r="37" spans="2:30" ht="15" customHeight="1" x14ac:dyDescent="0.4">
      <c r="B37" s="53"/>
      <c r="C37" s="53"/>
      <c r="D37" s="53"/>
      <c r="E37" s="53"/>
      <c r="F37" s="53"/>
      <c r="G37" s="69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1"/>
      <c r="S37" s="69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1"/>
    </row>
    <row r="38" spans="2:30" ht="15" customHeight="1" x14ac:dyDescent="0.4">
      <c r="B38" s="53" t="s">
        <v>0</v>
      </c>
      <c r="C38" s="53"/>
      <c r="D38" s="53"/>
      <c r="E38" s="53"/>
      <c r="F38" s="53"/>
      <c r="G38" s="72">
        <f>'エネルギー使用量 '!B87</f>
        <v>8.64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4"/>
      <c r="S38" s="78">
        <f>'エネルギー使用量 '!B91</f>
        <v>0.42</v>
      </c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80"/>
    </row>
    <row r="39" spans="2:30" ht="15" customHeight="1" x14ac:dyDescent="0.4">
      <c r="B39" s="53"/>
      <c r="C39" s="53"/>
      <c r="D39" s="53"/>
      <c r="E39" s="53"/>
      <c r="F39" s="53"/>
      <c r="G39" s="75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7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3"/>
    </row>
    <row r="40" spans="2:30" ht="15" customHeight="1" x14ac:dyDescent="0.4">
      <c r="B40" s="53" t="s">
        <v>11</v>
      </c>
      <c r="C40" s="53"/>
      <c r="D40" s="53"/>
      <c r="E40" s="53"/>
      <c r="F40" s="53"/>
      <c r="G40" s="54">
        <f>'エネルギー使用量 '!B88</f>
        <v>45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6"/>
      <c r="S40" s="60">
        <f>'エネルギー使用量 '!B92</f>
        <v>2.29</v>
      </c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2"/>
    </row>
    <row r="41" spans="2:30" ht="15" customHeight="1" x14ac:dyDescent="0.4">
      <c r="B41" s="53"/>
      <c r="C41" s="53"/>
      <c r="D41" s="53"/>
      <c r="E41" s="53"/>
      <c r="F41" s="53"/>
      <c r="G41" s="57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9"/>
      <c r="S41" s="63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5"/>
    </row>
    <row r="42" spans="2:30" ht="15" customHeight="1" x14ac:dyDescent="0.4"/>
    <row r="43" spans="2:30" ht="15" hidden="1" customHeight="1" x14ac:dyDescent="0.4"/>
    <row r="44" spans="2:30" ht="15" hidden="1" customHeight="1" x14ac:dyDescent="0.4"/>
    <row r="45" spans="2:30" ht="15" hidden="1" customHeight="1" x14ac:dyDescent="0.4"/>
    <row r="46" spans="2:30" ht="15" hidden="1" customHeight="1" x14ac:dyDescent="0.4"/>
    <row r="47" spans="2:30" ht="15" hidden="1" customHeight="1" x14ac:dyDescent="0.4"/>
    <row r="48" spans="2:30" ht="15" hidden="1" customHeight="1" x14ac:dyDescent="0.4"/>
    <row r="49" ht="15" hidden="1" customHeight="1" x14ac:dyDescent="0.4"/>
  </sheetData>
  <mergeCells count="51">
    <mergeCell ref="B6:F7"/>
    <mergeCell ref="G6:L7"/>
    <mergeCell ref="M6:R7"/>
    <mergeCell ref="S6:X7"/>
    <mergeCell ref="Y6:AD7"/>
    <mergeCell ref="B4:F5"/>
    <mergeCell ref="G4:L5"/>
    <mergeCell ref="M4:R5"/>
    <mergeCell ref="S4:X5"/>
    <mergeCell ref="Y4:AD5"/>
    <mergeCell ref="B10:F11"/>
    <mergeCell ref="G10:L11"/>
    <mergeCell ref="M10:R11"/>
    <mergeCell ref="S10:X11"/>
    <mergeCell ref="Y10:AD11"/>
    <mergeCell ref="B8:F9"/>
    <mergeCell ref="G8:L9"/>
    <mergeCell ref="M8:R9"/>
    <mergeCell ref="S8:X9"/>
    <mergeCell ref="Y8:AD9"/>
    <mergeCell ref="B14:F15"/>
    <mergeCell ref="G14:L15"/>
    <mergeCell ref="M14:R15"/>
    <mergeCell ref="S14:X15"/>
    <mergeCell ref="Y14:AD15"/>
    <mergeCell ref="B12:F13"/>
    <mergeCell ref="G12:L13"/>
    <mergeCell ref="M12:R13"/>
    <mergeCell ref="S12:X13"/>
    <mergeCell ref="Y12:AD13"/>
    <mergeCell ref="B19:F20"/>
    <mergeCell ref="G19:L20"/>
    <mergeCell ref="B21:F22"/>
    <mergeCell ref="G21:L22"/>
    <mergeCell ref="B23:F24"/>
    <mergeCell ref="G23:L24"/>
    <mergeCell ref="B25:F26"/>
    <mergeCell ref="G25:L26"/>
    <mergeCell ref="B27:F28"/>
    <mergeCell ref="G27:L28"/>
    <mergeCell ref="B33:F34"/>
    <mergeCell ref="G33:L34"/>
    <mergeCell ref="B40:F41"/>
    <mergeCell ref="G40:R41"/>
    <mergeCell ref="S40:AD41"/>
    <mergeCell ref="B36:F37"/>
    <mergeCell ref="G36:R37"/>
    <mergeCell ref="S36:AD37"/>
    <mergeCell ref="B38:F39"/>
    <mergeCell ref="G38:R39"/>
    <mergeCell ref="S38:AD39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AF096-8193-4500-B125-73B462FE6E9B}">
  <sheetPr>
    <tabColor theme="9" tint="0.59999389629810485"/>
  </sheetPr>
  <dimension ref="A1:T103"/>
  <sheetViews>
    <sheetView showGridLines="0" showRowColHeaders="0" zoomScale="85" zoomScaleNormal="85" zoomScaleSheetLayoutView="70" workbookViewId="0"/>
  </sheetViews>
  <sheetFormatPr defaultColWidth="0" defaultRowHeight="15" customHeight="1" zeroHeight="1" x14ac:dyDescent="0.4"/>
  <cols>
    <col min="1" max="1" width="14" style="1" customWidth="1"/>
    <col min="2" max="11" width="14" style="10" customWidth="1"/>
    <col min="12" max="12" width="2.5" style="10" customWidth="1"/>
    <col min="13" max="20" width="0" style="10" hidden="1" customWidth="1"/>
    <col min="21" max="16384" width="9" style="10" hidden="1"/>
  </cols>
  <sheetData>
    <row r="1" spans="1:15" ht="15" customHeight="1" x14ac:dyDescent="0.4">
      <c r="A1" s="2" t="s">
        <v>63</v>
      </c>
      <c r="G1" s="1"/>
      <c r="K1" s="50" t="s">
        <v>64</v>
      </c>
    </row>
    <row r="2" spans="1:15" ht="15" customHeight="1" x14ac:dyDescent="0.4">
      <c r="A2" s="124" t="s">
        <v>0</v>
      </c>
      <c r="B2" s="129" t="s">
        <v>28</v>
      </c>
      <c r="C2" s="130"/>
      <c r="D2" s="129" t="s">
        <v>30</v>
      </c>
      <c r="E2" s="130"/>
      <c r="F2" s="129" t="s">
        <v>31</v>
      </c>
      <c r="G2" s="130"/>
      <c r="H2" s="53" t="s">
        <v>35</v>
      </c>
      <c r="I2" s="53"/>
      <c r="J2" s="53"/>
      <c r="K2" s="53"/>
    </row>
    <row r="3" spans="1:15" ht="15" customHeight="1" x14ac:dyDescent="0.4">
      <c r="A3" s="53"/>
      <c r="B3" s="4" t="s">
        <v>58</v>
      </c>
      <c r="C3" s="4" t="s">
        <v>34</v>
      </c>
      <c r="D3" s="4" t="s">
        <v>58</v>
      </c>
      <c r="E3" s="4" t="s">
        <v>34</v>
      </c>
      <c r="F3" s="4" t="s">
        <v>58</v>
      </c>
      <c r="G3" s="4" t="s">
        <v>34</v>
      </c>
      <c r="H3" s="4" t="s">
        <v>58</v>
      </c>
      <c r="I3" s="4" t="s">
        <v>34</v>
      </c>
      <c r="J3" s="4" t="s">
        <v>32</v>
      </c>
      <c r="K3" s="4" t="s">
        <v>33</v>
      </c>
    </row>
    <row r="4" spans="1:15" ht="15" customHeight="1" x14ac:dyDescent="0.4">
      <c r="A4" s="5" t="s">
        <v>1</v>
      </c>
      <c r="B4" s="11">
        <v>486109</v>
      </c>
      <c r="C4" s="12">
        <v>7183875</v>
      </c>
      <c r="D4" s="11">
        <v>510376</v>
      </c>
      <c r="E4" s="12">
        <v>10220086</v>
      </c>
      <c r="F4" s="11">
        <v>471616</v>
      </c>
      <c r="G4" s="12">
        <v>14849577</v>
      </c>
      <c r="H4" s="12">
        <f>ROUNDDOWN(AVERAGE(B4,D4,F4),0)</f>
        <v>489367</v>
      </c>
      <c r="I4" s="12">
        <f>ROUNDDOWN(AVERAGE(C4,E4,G4),0)</f>
        <v>10751179</v>
      </c>
      <c r="J4" s="13">
        <f>B96*B97*0.85</f>
        <v>2982650</v>
      </c>
      <c r="K4" s="14">
        <f>I4-J4</f>
        <v>7768529</v>
      </c>
      <c r="M4" s="15"/>
      <c r="N4" s="15"/>
    </row>
    <row r="5" spans="1:15" ht="15" customHeight="1" x14ac:dyDescent="0.4">
      <c r="A5" s="5" t="s">
        <v>2</v>
      </c>
      <c r="B5" s="11">
        <v>508643</v>
      </c>
      <c r="C5" s="12">
        <v>7734523</v>
      </c>
      <c r="D5" s="11">
        <v>539160</v>
      </c>
      <c r="E5" s="12">
        <v>10764429</v>
      </c>
      <c r="F5" s="11">
        <v>509930</v>
      </c>
      <c r="G5" s="12">
        <v>14308400</v>
      </c>
      <c r="H5" s="12">
        <f>ROUNDDOWN(AVERAGE(B5,D5,F5),0)</f>
        <v>519244</v>
      </c>
      <c r="I5" s="12">
        <f t="shared" ref="H5:I15" si="0">ROUNDDOWN(AVERAGE(C5,E5,G5),0)</f>
        <v>10935784</v>
      </c>
      <c r="J5" s="13">
        <f>J4</f>
        <v>2982650</v>
      </c>
      <c r="K5" s="14">
        <f>I5-J5</f>
        <v>7953134</v>
      </c>
      <c r="M5" s="15"/>
      <c r="N5" s="15"/>
    </row>
    <row r="6" spans="1:15" ht="15" customHeight="1" x14ac:dyDescent="0.4">
      <c r="A6" s="5" t="s">
        <v>3</v>
      </c>
      <c r="B6" s="11">
        <v>596851</v>
      </c>
      <c r="C6" s="12">
        <v>8628508</v>
      </c>
      <c r="D6" s="11">
        <v>628671</v>
      </c>
      <c r="E6" s="12">
        <v>12021456</v>
      </c>
      <c r="F6" s="11">
        <v>581293</v>
      </c>
      <c r="G6" s="12">
        <v>15412429</v>
      </c>
      <c r="H6" s="12">
        <f t="shared" si="0"/>
        <v>602271</v>
      </c>
      <c r="I6" s="12">
        <f t="shared" si="0"/>
        <v>12020797</v>
      </c>
      <c r="J6" s="13">
        <f t="shared" ref="J6:J14" si="1">J5</f>
        <v>2982650</v>
      </c>
      <c r="K6" s="14">
        <f t="shared" ref="K6:K15" si="2">I6-J6</f>
        <v>9038147</v>
      </c>
      <c r="M6" s="15"/>
      <c r="N6" s="15"/>
    </row>
    <row r="7" spans="1:15" ht="15" customHeight="1" x14ac:dyDescent="0.4">
      <c r="A7" s="5" t="s">
        <v>4</v>
      </c>
      <c r="B7" s="11">
        <v>657120</v>
      </c>
      <c r="C7" s="12">
        <v>9509191</v>
      </c>
      <c r="D7" s="11">
        <v>719695</v>
      </c>
      <c r="E7" s="12">
        <v>14000243</v>
      </c>
      <c r="F7" s="11">
        <v>656146</v>
      </c>
      <c r="G7" s="12">
        <v>16966377</v>
      </c>
      <c r="H7" s="12">
        <f t="shared" si="0"/>
        <v>677653</v>
      </c>
      <c r="I7" s="12">
        <f t="shared" si="0"/>
        <v>13491937</v>
      </c>
      <c r="J7" s="13">
        <f t="shared" si="1"/>
        <v>2982650</v>
      </c>
      <c r="K7" s="14">
        <f t="shared" si="2"/>
        <v>10509287</v>
      </c>
      <c r="M7" s="15"/>
      <c r="N7" s="15"/>
    </row>
    <row r="8" spans="1:15" ht="15" customHeight="1" x14ac:dyDescent="0.4">
      <c r="A8" s="5" t="s">
        <v>5</v>
      </c>
      <c r="B8" s="11">
        <v>708598</v>
      </c>
      <c r="C8" s="12">
        <v>9997444</v>
      </c>
      <c r="D8" s="11">
        <v>741381</v>
      </c>
      <c r="E8" s="12">
        <v>14851128</v>
      </c>
      <c r="F8" s="11">
        <v>699163</v>
      </c>
      <c r="G8" s="12">
        <v>17118297</v>
      </c>
      <c r="H8" s="12">
        <f t="shared" si="0"/>
        <v>716380</v>
      </c>
      <c r="I8" s="12">
        <f t="shared" si="0"/>
        <v>13988956</v>
      </c>
      <c r="J8" s="13">
        <f t="shared" si="1"/>
        <v>2982650</v>
      </c>
      <c r="K8" s="14">
        <f t="shared" si="2"/>
        <v>11006306</v>
      </c>
      <c r="M8" s="15"/>
      <c r="N8" s="15"/>
    </row>
    <row r="9" spans="1:15" ht="15" customHeight="1" x14ac:dyDescent="0.4">
      <c r="A9" s="5" t="s">
        <v>6</v>
      </c>
      <c r="B9" s="11">
        <v>634305</v>
      </c>
      <c r="C9" s="16">
        <v>9476807</v>
      </c>
      <c r="D9" s="11">
        <v>670403</v>
      </c>
      <c r="E9" s="16">
        <v>14570120</v>
      </c>
      <c r="F9" s="11">
        <v>625824</v>
      </c>
      <c r="G9" s="16">
        <v>15129052</v>
      </c>
      <c r="H9" s="12">
        <f t="shared" si="0"/>
        <v>643510</v>
      </c>
      <c r="I9" s="12">
        <f t="shared" si="0"/>
        <v>13058659</v>
      </c>
      <c r="J9" s="13">
        <f t="shared" si="1"/>
        <v>2982650</v>
      </c>
      <c r="K9" s="14">
        <f t="shared" si="2"/>
        <v>10076009</v>
      </c>
      <c r="M9" s="15"/>
      <c r="N9" s="15"/>
    </row>
    <row r="10" spans="1:15" ht="15" customHeight="1" x14ac:dyDescent="0.4">
      <c r="A10" s="5" t="s">
        <v>36</v>
      </c>
      <c r="B10" s="11">
        <v>588338</v>
      </c>
      <c r="C10" s="12">
        <v>9588729</v>
      </c>
      <c r="D10" s="11">
        <v>552066</v>
      </c>
      <c r="E10" s="12">
        <v>22711245</v>
      </c>
      <c r="F10" s="11">
        <v>527612</v>
      </c>
      <c r="G10" s="12">
        <v>12525235</v>
      </c>
      <c r="H10" s="12">
        <f t="shared" si="0"/>
        <v>556005</v>
      </c>
      <c r="I10" s="12">
        <f>ROUNDDOWN(AVERAGE(C10,E10,G10),0)</f>
        <v>14941736</v>
      </c>
      <c r="J10" s="13">
        <f t="shared" si="1"/>
        <v>2982650</v>
      </c>
      <c r="K10" s="14">
        <f t="shared" si="2"/>
        <v>11959086</v>
      </c>
      <c r="M10" s="15"/>
      <c r="N10" s="15"/>
    </row>
    <row r="11" spans="1:15" ht="15" customHeight="1" x14ac:dyDescent="0.4">
      <c r="A11" s="5" t="s">
        <v>37</v>
      </c>
      <c r="B11" s="12">
        <v>504207</v>
      </c>
      <c r="C11" s="16">
        <v>8916331</v>
      </c>
      <c r="D11" s="12">
        <v>497817</v>
      </c>
      <c r="E11" s="16">
        <v>15893205</v>
      </c>
      <c r="F11" s="12">
        <v>495798</v>
      </c>
      <c r="G11" s="16">
        <v>11848284</v>
      </c>
      <c r="H11" s="12">
        <f t="shared" si="0"/>
        <v>499274</v>
      </c>
      <c r="I11" s="12">
        <f t="shared" si="0"/>
        <v>12219273</v>
      </c>
      <c r="J11" s="13">
        <f t="shared" si="1"/>
        <v>2982650</v>
      </c>
      <c r="K11" s="14">
        <f t="shared" si="2"/>
        <v>9236623</v>
      </c>
      <c r="M11" s="15"/>
      <c r="N11" s="15"/>
    </row>
    <row r="12" spans="1:15" ht="15" customHeight="1" x14ac:dyDescent="0.4">
      <c r="A12" s="5" t="s">
        <v>38</v>
      </c>
      <c r="B12" s="11">
        <v>554131</v>
      </c>
      <c r="C12" s="12">
        <v>9613412</v>
      </c>
      <c r="D12" s="11">
        <v>560683</v>
      </c>
      <c r="E12" s="12">
        <v>18949612</v>
      </c>
      <c r="F12" s="11">
        <v>543537</v>
      </c>
      <c r="G12" s="12">
        <v>12574044</v>
      </c>
      <c r="H12" s="12">
        <f t="shared" si="0"/>
        <v>552783</v>
      </c>
      <c r="I12" s="12">
        <f t="shared" si="0"/>
        <v>13712356</v>
      </c>
      <c r="J12" s="13">
        <f t="shared" si="1"/>
        <v>2982650</v>
      </c>
      <c r="K12" s="14">
        <f t="shared" si="2"/>
        <v>10729706</v>
      </c>
      <c r="M12" s="15"/>
      <c r="N12" s="15"/>
    </row>
    <row r="13" spans="1:15" ht="15" customHeight="1" x14ac:dyDescent="0.4">
      <c r="A13" s="5" t="s">
        <v>7</v>
      </c>
      <c r="B13" s="11">
        <v>567604</v>
      </c>
      <c r="C13" s="16">
        <v>9977995</v>
      </c>
      <c r="D13" s="11">
        <v>560736</v>
      </c>
      <c r="E13" s="16">
        <v>19214639</v>
      </c>
      <c r="F13" s="11">
        <v>545707</v>
      </c>
      <c r="G13" s="16">
        <v>12621805</v>
      </c>
      <c r="H13" s="12">
        <f t="shared" si="0"/>
        <v>558015</v>
      </c>
      <c r="I13" s="12">
        <f t="shared" si="0"/>
        <v>13938146</v>
      </c>
      <c r="J13" s="13">
        <f t="shared" si="1"/>
        <v>2982650</v>
      </c>
      <c r="K13" s="14">
        <f t="shared" si="2"/>
        <v>10955496</v>
      </c>
      <c r="M13" s="15"/>
      <c r="N13" s="15"/>
    </row>
    <row r="14" spans="1:15" ht="15" customHeight="1" x14ac:dyDescent="0.4">
      <c r="A14" s="5" t="s">
        <v>8</v>
      </c>
      <c r="B14" s="11">
        <v>560970</v>
      </c>
      <c r="C14" s="12">
        <v>10342445</v>
      </c>
      <c r="D14" s="11">
        <v>534425</v>
      </c>
      <c r="E14" s="12">
        <v>19113535</v>
      </c>
      <c r="F14" s="11">
        <v>524792</v>
      </c>
      <c r="G14" s="12">
        <v>12308233</v>
      </c>
      <c r="H14" s="12">
        <f t="shared" si="0"/>
        <v>540062</v>
      </c>
      <c r="I14" s="12">
        <f t="shared" si="0"/>
        <v>13921404</v>
      </c>
      <c r="J14" s="13">
        <f t="shared" si="1"/>
        <v>2982650</v>
      </c>
      <c r="K14" s="14">
        <f t="shared" si="2"/>
        <v>10938754</v>
      </c>
      <c r="M14" s="15"/>
      <c r="N14" s="15"/>
    </row>
    <row r="15" spans="1:15" ht="15" customHeight="1" thickBot="1" x14ac:dyDescent="0.45">
      <c r="A15" s="32" t="s">
        <v>9</v>
      </c>
      <c r="B15" s="33">
        <v>582919</v>
      </c>
      <c r="C15" s="34">
        <v>10980340</v>
      </c>
      <c r="D15" s="33">
        <v>534961</v>
      </c>
      <c r="E15" s="34">
        <v>17759916</v>
      </c>
      <c r="F15" s="51">
        <v>548373</v>
      </c>
      <c r="G15" s="52">
        <v>12820672</v>
      </c>
      <c r="H15" s="34">
        <f t="shared" si="0"/>
        <v>555417</v>
      </c>
      <c r="I15" s="34">
        <f t="shared" si="0"/>
        <v>13853642</v>
      </c>
      <c r="J15" s="35">
        <f>J14</f>
        <v>2982650</v>
      </c>
      <c r="K15" s="36">
        <f t="shared" si="2"/>
        <v>10870992</v>
      </c>
      <c r="M15" s="15"/>
      <c r="N15" s="15"/>
    </row>
    <row r="16" spans="1:15" ht="15" customHeight="1" thickTop="1" x14ac:dyDescent="0.4">
      <c r="A16" s="27" t="s">
        <v>10</v>
      </c>
      <c r="B16" s="31">
        <f t="shared" ref="B16:E16" si="3">SUM(B4:B15)</f>
        <v>6949795</v>
      </c>
      <c r="C16" s="31">
        <f t="shared" si="3"/>
        <v>111949600</v>
      </c>
      <c r="D16" s="31">
        <f t="shared" si="3"/>
        <v>7050374</v>
      </c>
      <c r="E16" s="31">
        <f t="shared" si="3"/>
        <v>190069614</v>
      </c>
      <c r="F16" s="31">
        <f t="shared" ref="F16:K16" si="4">SUM(F4:F15)</f>
        <v>6729791</v>
      </c>
      <c r="G16" s="31">
        <f t="shared" si="4"/>
        <v>168482405</v>
      </c>
      <c r="H16" s="31">
        <f t="shared" si="4"/>
        <v>6909981</v>
      </c>
      <c r="I16" s="31">
        <f>SUM(I4:I15)</f>
        <v>156833869</v>
      </c>
      <c r="J16" s="31">
        <f>SUM(J4:J15)</f>
        <v>35791800</v>
      </c>
      <c r="K16" s="31">
        <f t="shared" si="4"/>
        <v>121042069</v>
      </c>
      <c r="M16" s="15"/>
      <c r="N16" s="15"/>
      <c r="O16" s="15"/>
    </row>
    <row r="17" spans="1:11" ht="15" customHeight="1" x14ac:dyDescent="0.4">
      <c r="I17" s="50" t="s">
        <v>64</v>
      </c>
    </row>
    <row r="18" spans="1:11" ht="15" customHeight="1" x14ac:dyDescent="0.4">
      <c r="A18" s="124" t="s">
        <v>11</v>
      </c>
      <c r="B18" s="129" t="s">
        <v>28</v>
      </c>
      <c r="C18" s="130"/>
      <c r="D18" s="129" t="s">
        <v>30</v>
      </c>
      <c r="E18" s="130"/>
      <c r="F18" s="129" t="s">
        <v>31</v>
      </c>
      <c r="G18" s="130"/>
      <c r="H18" s="53" t="s">
        <v>35</v>
      </c>
      <c r="I18" s="53"/>
      <c r="J18" s="1"/>
    </row>
    <row r="19" spans="1:11" ht="15" customHeight="1" x14ac:dyDescent="0.4">
      <c r="A19" s="53"/>
      <c r="B19" s="4" t="s">
        <v>59</v>
      </c>
      <c r="C19" s="4" t="s">
        <v>34</v>
      </c>
      <c r="D19" s="4" t="s">
        <v>59</v>
      </c>
      <c r="E19" s="4" t="s">
        <v>34</v>
      </c>
      <c r="F19" s="4" t="s">
        <v>59</v>
      </c>
      <c r="G19" s="4" t="s">
        <v>34</v>
      </c>
      <c r="H19" s="4" t="s">
        <v>59</v>
      </c>
      <c r="I19" s="4" t="s">
        <v>34</v>
      </c>
      <c r="J19" s="6"/>
    </row>
    <row r="20" spans="1:11" ht="15" customHeight="1" x14ac:dyDescent="0.4">
      <c r="A20" s="5" t="s">
        <v>12</v>
      </c>
      <c r="B20" s="16">
        <v>3281</v>
      </c>
      <c r="C20" s="12">
        <v>329560</v>
      </c>
      <c r="D20" s="16">
        <v>7578</v>
      </c>
      <c r="E20" s="16">
        <v>898437</v>
      </c>
      <c r="F20" s="16">
        <v>4106</v>
      </c>
      <c r="G20" s="16">
        <v>518414</v>
      </c>
      <c r="H20" s="12">
        <f>ROUNDDOWN(AVERAGE(B20,D20,F20),0)</f>
        <v>4988</v>
      </c>
      <c r="I20" s="12">
        <f t="shared" ref="I20:I31" si="5">ROUNDDOWN(AVERAGE(C20,E20,G20),0)</f>
        <v>582137</v>
      </c>
      <c r="J20" s="15"/>
      <c r="K20" s="17"/>
    </row>
    <row r="21" spans="1:11" ht="15" customHeight="1" x14ac:dyDescent="0.4">
      <c r="A21" s="5" t="s">
        <v>2</v>
      </c>
      <c r="B21" s="16">
        <v>12105</v>
      </c>
      <c r="C21" s="12">
        <v>797748</v>
      </c>
      <c r="D21" s="16">
        <v>17217</v>
      </c>
      <c r="E21" s="16">
        <v>1876634</v>
      </c>
      <c r="F21" s="16">
        <v>11610</v>
      </c>
      <c r="G21" s="16">
        <v>1269308</v>
      </c>
      <c r="H21" s="12">
        <f t="shared" ref="H21:H31" si="6">ROUNDDOWN(AVERAGE(B21,D21,F21),0)</f>
        <v>13644</v>
      </c>
      <c r="I21" s="12">
        <f t="shared" si="5"/>
        <v>1314563</v>
      </c>
      <c r="J21" s="15"/>
    </row>
    <row r="22" spans="1:11" ht="15" customHeight="1" x14ac:dyDescent="0.4">
      <c r="A22" s="5" t="s">
        <v>3</v>
      </c>
      <c r="B22" s="16">
        <v>28150</v>
      </c>
      <c r="C22" s="12">
        <v>1654278</v>
      </c>
      <c r="D22" s="16">
        <v>45991</v>
      </c>
      <c r="E22" s="16">
        <v>4744682</v>
      </c>
      <c r="F22" s="16">
        <v>33577</v>
      </c>
      <c r="G22" s="16">
        <v>3670939</v>
      </c>
      <c r="H22" s="12">
        <f t="shared" si="6"/>
        <v>35906</v>
      </c>
      <c r="I22" s="12">
        <f t="shared" si="5"/>
        <v>3356633</v>
      </c>
      <c r="J22" s="15"/>
    </row>
    <row r="23" spans="1:11" ht="15" customHeight="1" x14ac:dyDescent="0.4">
      <c r="A23" s="5" t="s">
        <v>4</v>
      </c>
      <c r="B23" s="16">
        <v>52882</v>
      </c>
      <c r="C23" s="16">
        <v>3156295</v>
      </c>
      <c r="D23" s="16">
        <v>75462</v>
      </c>
      <c r="E23" s="16">
        <v>10650781</v>
      </c>
      <c r="F23" s="16">
        <v>67666</v>
      </c>
      <c r="G23" s="16">
        <v>6724985</v>
      </c>
      <c r="H23" s="12">
        <f t="shared" si="6"/>
        <v>65336</v>
      </c>
      <c r="I23" s="12">
        <f t="shared" si="5"/>
        <v>6844020</v>
      </c>
      <c r="J23" s="15"/>
    </row>
    <row r="24" spans="1:11" ht="15" customHeight="1" x14ac:dyDescent="0.4">
      <c r="A24" s="5" t="s">
        <v>5</v>
      </c>
      <c r="B24" s="16">
        <v>55957</v>
      </c>
      <c r="C24" s="12">
        <v>3330494</v>
      </c>
      <c r="D24" s="16">
        <v>83765</v>
      </c>
      <c r="E24" s="12">
        <v>11822675</v>
      </c>
      <c r="F24" s="16">
        <v>83457</v>
      </c>
      <c r="G24" s="12">
        <v>8294372</v>
      </c>
      <c r="H24" s="12">
        <f t="shared" si="6"/>
        <v>74393</v>
      </c>
      <c r="I24" s="12">
        <f t="shared" si="5"/>
        <v>7815847</v>
      </c>
      <c r="J24" s="15"/>
    </row>
    <row r="25" spans="1:11" ht="15" customHeight="1" x14ac:dyDescent="0.4">
      <c r="A25" s="5" t="s">
        <v>6</v>
      </c>
      <c r="B25" s="16">
        <v>33661</v>
      </c>
      <c r="C25" s="12">
        <v>2329914</v>
      </c>
      <c r="D25" s="16">
        <v>61189</v>
      </c>
      <c r="E25" s="12">
        <v>9879453</v>
      </c>
      <c r="F25" s="16">
        <v>63748</v>
      </c>
      <c r="G25" s="12">
        <v>7533993</v>
      </c>
      <c r="H25" s="12">
        <f t="shared" si="6"/>
        <v>52866</v>
      </c>
      <c r="I25" s="12">
        <f t="shared" si="5"/>
        <v>6581120</v>
      </c>
      <c r="J25" s="15"/>
    </row>
    <row r="26" spans="1:11" ht="15" customHeight="1" x14ac:dyDescent="0.4">
      <c r="A26" s="5" t="s">
        <v>36</v>
      </c>
      <c r="B26" s="16">
        <v>16107</v>
      </c>
      <c r="C26" s="12">
        <v>1198593</v>
      </c>
      <c r="D26" s="16">
        <v>16679</v>
      </c>
      <c r="E26" s="12">
        <v>2692957</v>
      </c>
      <c r="F26" s="16">
        <v>17681</v>
      </c>
      <c r="G26" s="12">
        <v>2089610</v>
      </c>
      <c r="H26" s="12">
        <f t="shared" si="6"/>
        <v>16822</v>
      </c>
      <c r="I26" s="12">
        <f t="shared" si="5"/>
        <v>1993720</v>
      </c>
      <c r="J26" s="15"/>
    </row>
    <row r="27" spans="1:11" ht="15" customHeight="1" x14ac:dyDescent="0.4">
      <c r="A27" s="5" t="s">
        <v>37</v>
      </c>
      <c r="B27" s="16">
        <v>6609</v>
      </c>
      <c r="C27" s="12">
        <v>615876</v>
      </c>
      <c r="D27" s="16">
        <v>4736</v>
      </c>
      <c r="E27" s="12">
        <v>892508</v>
      </c>
      <c r="F27" s="16">
        <v>13239</v>
      </c>
      <c r="G27" s="12">
        <v>1502162</v>
      </c>
      <c r="H27" s="12">
        <f t="shared" si="6"/>
        <v>8194</v>
      </c>
      <c r="I27" s="12">
        <f t="shared" si="5"/>
        <v>1003515</v>
      </c>
      <c r="J27" s="15"/>
    </row>
    <row r="28" spans="1:11" ht="15" customHeight="1" x14ac:dyDescent="0.4">
      <c r="A28" s="5" t="s">
        <v>38</v>
      </c>
      <c r="B28" s="16">
        <v>29357</v>
      </c>
      <c r="C28" s="12">
        <v>2183168</v>
      </c>
      <c r="D28" s="16">
        <v>47031</v>
      </c>
      <c r="E28" s="12">
        <v>8863085</v>
      </c>
      <c r="F28" s="16">
        <v>33159</v>
      </c>
      <c r="G28" s="12">
        <v>3762385</v>
      </c>
      <c r="H28" s="12">
        <f t="shared" si="6"/>
        <v>36515</v>
      </c>
      <c r="I28" s="12">
        <f t="shared" si="5"/>
        <v>4936212</v>
      </c>
      <c r="J28" s="15"/>
    </row>
    <row r="29" spans="1:11" ht="15" customHeight="1" x14ac:dyDescent="0.4">
      <c r="A29" s="5" t="s">
        <v>7</v>
      </c>
      <c r="B29" s="16">
        <v>38268</v>
      </c>
      <c r="C29" s="12">
        <v>4442872</v>
      </c>
      <c r="D29" s="16">
        <v>45785</v>
      </c>
      <c r="E29" s="12">
        <v>6506964</v>
      </c>
      <c r="F29" s="16">
        <v>37082</v>
      </c>
      <c r="G29" s="12">
        <v>4382499</v>
      </c>
      <c r="H29" s="12">
        <f t="shared" si="6"/>
        <v>40378</v>
      </c>
      <c r="I29" s="12">
        <f t="shared" si="5"/>
        <v>5110778</v>
      </c>
      <c r="J29" s="15"/>
    </row>
    <row r="30" spans="1:11" ht="15" customHeight="1" x14ac:dyDescent="0.4">
      <c r="A30" s="5" t="s">
        <v>8</v>
      </c>
      <c r="B30" s="16">
        <v>37413</v>
      </c>
      <c r="C30" s="12">
        <v>4347194</v>
      </c>
      <c r="D30" s="16">
        <v>47124</v>
      </c>
      <c r="E30" s="12">
        <v>6697262</v>
      </c>
      <c r="F30" s="16">
        <v>33899</v>
      </c>
      <c r="G30" s="12">
        <v>4006318</v>
      </c>
      <c r="H30" s="12">
        <f t="shared" si="6"/>
        <v>39478</v>
      </c>
      <c r="I30" s="12">
        <f t="shared" si="5"/>
        <v>5016924</v>
      </c>
      <c r="J30" s="15"/>
    </row>
    <row r="31" spans="1:11" ht="15" customHeight="1" thickBot="1" x14ac:dyDescent="0.45">
      <c r="A31" s="32" t="s">
        <v>9</v>
      </c>
      <c r="B31" s="38">
        <v>16435</v>
      </c>
      <c r="C31" s="39">
        <v>1760888</v>
      </c>
      <c r="D31" s="38">
        <v>14645</v>
      </c>
      <c r="E31" s="39">
        <v>1991328</v>
      </c>
      <c r="F31" s="52">
        <v>34439</v>
      </c>
      <c r="G31" s="52">
        <v>4171664</v>
      </c>
      <c r="H31" s="34">
        <f t="shared" si="6"/>
        <v>21839</v>
      </c>
      <c r="I31" s="34">
        <f t="shared" si="5"/>
        <v>2641293</v>
      </c>
      <c r="J31" s="15"/>
    </row>
    <row r="32" spans="1:11" ht="15" customHeight="1" thickTop="1" x14ac:dyDescent="0.4">
      <c r="A32" s="27" t="s">
        <v>10</v>
      </c>
      <c r="B32" s="37">
        <f t="shared" ref="B32:E32" si="7">SUM(B20:B31)</f>
        <v>330225</v>
      </c>
      <c r="C32" s="37">
        <f t="shared" si="7"/>
        <v>26146880</v>
      </c>
      <c r="D32" s="37">
        <f t="shared" si="7"/>
        <v>467202</v>
      </c>
      <c r="E32" s="37">
        <f t="shared" si="7"/>
        <v>67516766</v>
      </c>
      <c r="F32" s="37">
        <f t="shared" ref="F32:I32" si="8">SUM(F20:F31)</f>
        <v>433663</v>
      </c>
      <c r="G32" s="37">
        <f t="shared" si="8"/>
        <v>47926649</v>
      </c>
      <c r="H32" s="31">
        <f t="shared" si="8"/>
        <v>410359</v>
      </c>
      <c r="I32" s="31">
        <f t="shared" si="8"/>
        <v>47196762</v>
      </c>
      <c r="J32" s="15"/>
    </row>
    <row r="33" spans="1:10" ht="15" customHeight="1" x14ac:dyDescent="0.4">
      <c r="I33" s="50" t="s">
        <v>64</v>
      </c>
    </row>
    <row r="34" spans="1:10" ht="15" customHeight="1" x14ac:dyDescent="0.4">
      <c r="A34" s="124" t="s">
        <v>13</v>
      </c>
      <c r="B34" s="129" t="s">
        <v>28</v>
      </c>
      <c r="C34" s="130"/>
      <c r="D34" s="129" t="s">
        <v>30</v>
      </c>
      <c r="E34" s="130"/>
      <c r="F34" s="129" t="s">
        <v>31</v>
      </c>
      <c r="G34" s="130"/>
      <c r="H34" s="53" t="s">
        <v>35</v>
      </c>
      <c r="I34" s="53"/>
      <c r="J34" s="1"/>
    </row>
    <row r="35" spans="1:10" ht="15" customHeight="1" x14ac:dyDescent="0.4">
      <c r="A35" s="53"/>
      <c r="B35" s="7" t="s">
        <v>59</v>
      </c>
      <c r="C35" s="7" t="s">
        <v>34</v>
      </c>
      <c r="D35" s="7" t="s">
        <v>59</v>
      </c>
      <c r="E35" s="7" t="s">
        <v>34</v>
      </c>
      <c r="F35" s="7" t="s">
        <v>59</v>
      </c>
      <c r="G35" s="7" t="s">
        <v>34</v>
      </c>
      <c r="H35" s="7" t="s">
        <v>59</v>
      </c>
      <c r="I35" s="7" t="s">
        <v>34</v>
      </c>
      <c r="J35" s="6"/>
    </row>
    <row r="36" spans="1:10" ht="15" customHeight="1" x14ac:dyDescent="0.4">
      <c r="A36" s="5" t="s">
        <v>12</v>
      </c>
      <c r="B36" s="12">
        <v>3612</v>
      </c>
      <c r="C36" s="12">
        <v>1324822</v>
      </c>
      <c r="D36" s="16">
        <v>3064</v>
      </c>
      <c r="E36" s="16">
        <v>1124692</v>
      </c>
      <c r="F36" s="16">
        <v>3464</v>
      </c>
      <c r="G36" s="16">
        <v>1270772</v>
      </c>
      <c r="H36" s="12">
        <f t="shared" ref="H36:I47" si="9">ROUNDDOWN(AVERAGE(B36,D36,F36),0)</f>
        <v>3380</v>
      </c>
      <c r="I36" s="12">
        <f t="shared" si="9"/>
        <v>1240095</v>
      </c>
      <c r="J36" s="15"/>
    </row>
    <row r="37" spans="1:10" ht="15" customHeight="1" x14ac:dyDescent="0.4">
      <c r="A37" s="5" t="s">
        <v>2</v>
      </c>
      <c r="B37" s="12">
        <v>3260</v>
      </c>
      <c r="C37" s="12">
        <v>1196272</v>
      </c>
      <c r="D37" s="16">
        <v>3279</v>
      </c>
      <c r="E37" s="16">
        <v>1203210</v>
      </c>
      <c r="F37" s="16">
        <v>2804</v>
      </c>
      <c r="G37" s="16">
        <v>1029740</v>
      </c>
      <c r="H37" s="12">
        <f t="shared" si="9"/>
        <v>3114</v>
      </c>
      <c r="I37" s="12">
        <f t="shared" si="9"/>
        <v>1143074</v>
      </c>
      <c r="J37" s="15"/>
    </row>
    <row r="38" spans="1:10" ht="15" customHeight="1" x14ac:dyDescent="0.4">
      <c r="A38" s="5" t="s">
        <v>3</v>
      </c>
      <c r="B38" s="16">
        <v>3919</v>
      </c>
      <c r="C38" s="12">
        <v>1436938</v>
      </c>
      <c r="D38" s="16">
        <v>4166</v>
      </c>
      <c r="E38" s="16">
        <v>1527143</v>
      </c>
      <c r="F38" s="16">
        <v>3617</v>
      </c>
      <c r="G38" s="16">
        <v>1326648</v>
      </c>
      <c r="H38" s="12">
        <f t="shared" si="9"/>
        <v>3900</v>
      </c>
      <c r="I38" s="12">
        <f t="shared" si="9"/>
        <v>1430243</v>
      </c>
      <c r="J38" s="15"/>
    </row>
    <row r="39" spans="1:10" ht="15" customHeight="1" x14ac:dyDescent="0.4">
      <c r="A39" s="5" t="s">
        <v>4</v>
      </c>
      <c r="B39" s="16">
        <v>4639</v>
      </c>
      <c r="C39" s="12">
        <v>1699882</v>
      </c>
      <c r="D39" s="16">
        <v>5667</v>
      </c>
      <c r="E39" s="16">
        <v>2075308</v>
      </c>
      <c r="F39" s="16">
        <v>4885</v>
      </c>
      <c r="G39" s="16">
        <v>1789722</v>
      </c>
      <c r="H39" s="12">
        <f t="shared" si="9"/>
        <v>5063</v>
      </c>
      <c r="I39" s="12">
        <f t="shared" si="9"/>
        <v>1854970</v>
      </c>
      <c r="J39" s="15"/>
    </row>
    <row r="40" spans="1:10" ht="15" customHeight="1" x14ac:dyDescent="0.4">
      <c r="A40" s="5" t="s">
        <v>5</v>
      </c>
      <c r="B40" s="12">
        <v>4937</v>
      </c>
      <c r="C40" s="18">
        <v>1808712</v>
      </c>
      <c r="D40" s="16">
        <v>6384</v>
      </c>
      <c r="E40" s="16">
        <v>2337156</v>
      </c>
      <c r="F40" s="16">
        <v>5215</v>
      </c>
      <c r="G40" s="16">
        <v>1910238</v>
      </c>
      <c r="H40" s="12">
        <f t="shared" si="9"/>
        <v>5512</v>
      </c>
      <c r="I40" s="12">
        <f t="shared" si="9"/>
        <v>2018702</v>
      </c>
      <c r="J40" s="15"/>
    </row>
    <row r="41" spans="1:10" ht="15" customHeight="1" x14ac:dyDescent="0.4">
      <c r="A41" s="5" t="s">
        <v>6</v>
      </c>
      <c r="B41" s="12">
        <v>5499</v>
      </c>
      <c r="C41" s="18">
        <v>2013954</v>
      </c>
      <c r="D41" s="16">
        <v>5482</v>
      </c>
      <c r="E41" s="16">
        <v>2007746</v>
      </c>
      <c r="F41" s="16">
        <v>5188</v>
      </c>
      <c r="G41" s="16">
        <v>1900377</v>
      </c>
      <c r="H41" s="12">
        <f t="shared" si="9"/>
        <v>5389</v>
      </c>
      <c r="I41" s="12">
        <f t="shared" si="9"/>
        <v>1974025</v>
      </c>
      <c r="J41" s="15"/>
    </row>
    <row r="42" spans="1:10" ht="15" customHeight="1" x14ac:dyDescent="0.4">
      <c r="A42" s="5" t="s">
        <v>36</v>
      </c>
      <c r="B42" s="12">
        <v>2800</v>
      </c>
      <c r="C42" s="18">
        <v>1028280</v>
      </c>
      <c r="D42" s="16">
        <v>4074</v>
      </c>
      <c r="E42" s="16">
        <v>1493544</v>
      </c>
      <c r="F42" s="16">
        <v>3633</v>
      </c>
      <c r="G42" s="16">
        <v>1332491</v>
      </c>
      <c r="H42" s="12">
        <f t="shared" si="9"/>
        <v>3502</v>
      </c>
      <c r="I42" s="12">
        <f t="shared" si="9"/>
        <v>1284771</v>
      </c>
      <c r="J42" s="15"/>
    </row>
    <row r="43" spans="1:10" ht="15" customHeight="1" x14ac:dyDescent="0.4">
      <c r="A43" s="5" t="s">
        <v>37</v>
      </c>
      <c r="B43" s="12">
        <v>3349</v>
      </c>
      <c r="C43" s="18">
        <v>1228774</v>
      </c>
      <c r="D43" s="16">
        <v>3078</v>
      </c>
      <c r="E43" s="16">
        <v>1129805</v>
      </c>
      <c r="F43" s="16">
        <v>2893</v>
      </c>
      <c r="G43" s="16">
        <v>1062243</v>
      </c>
      <c r="H43" s="12">
        <f t="shared" si="9"/>
        <v>3106</v>
      </c>
      <c r="I43" s="12">
        <f t="shared" si="9"/>
        <v>1140274</v>
      </c>
      <c r="J43" s="15"/>
    </row>
    <row r="44" spans="1:10" ht="15" customHeight="1" x14ac:dyDescent="0.4">
      <c r="A44" s="5" t="s">
        <v>38</v>
      </c>
      <c r="B44" s="12">
        <v>3098</v>
      </c>
      <c r="C44" s="18">
        <v>1137109</v>
      </c>
      <c r="D44" s="16">
        <v>3177</v>
      </c>
      <c r="E44" s="16">
        <v>1165960</v>
      </c>
      <c r="F44" s="16">
        <v>2601</v>
      </c>
      <c r="G44" s="16">
        <v>955605</v>
      </c>
      <c r="H44" s="12">
        <f t="shared" si="9"/>
        <v>2958</v>
      </c>
      <c r="I44" s="12">
        <f t="shared" si="9"/>
        <v>1086224</v>
      </c>
      <c r="J44" s="15"/>
    </row>
    <row r="45" spans="1:10" ht="15" customHeight="1" x14ac:dyDescent="0.4">
      <c r="A45" s="5" t="s">
        <v>7</v>
      </c>
      <c r="B45" s="12">
        <v>3067</v>
      </c>
      <c r="C45" s="18">
        <v>1125788</v>
      </c>
      <c r="D45" s="16">
        <v>3284</v>
      </c>
      <c r="E45" s="16">
        <v>1205036</v>
      </c>
      <c r="F45" s="16">
        <v>2733</v>
      </c>
      <c r="G45" s="16">
        <v>1003811</v>
      </c>
      <c r="H45" s="12">
        <f t="shared" si="9"/>
        <v>3028</v>
      </c>
      <c r="I45" s="12">
        <f t="shared" si="9"/>
        <v>1111545</v>
      </c>
      <c r="J45" s="15"/>
    </row>
    <row r="46" spans="1:10" ht="15" customHeight="1" x14ac:dyDescent="0.4">
      <c r="A46" s="5" t="s">
        <v>8</v>
      </c>
      <c r="B46" s="12">
        <v>3408</v>
      </c>
      <c r="C46" s="18">
        <v>1250321</v>
      </c>
      <c r="D46" s="16">
        <v>3372</v>
      </c>
      <c r="E46" s="16">
        <v>1237174</v>
      </c>
      <c r="F46" s="16">
        <v>2845</v>
      </c>
      <c r="G46" s="16">
        <v>1044714</v>
      </c>
      <c r="H46" s="12">
        <f t="shared" si="9"/>
        <v>3208</v>
      </c>
      <c r="I46" s="12">
        <f t="shared" si="9"/>
        <v>1177403</v>
      </c>
      <c r="J46" s="15"/>
    </row>
    <row r="47" spans="1:10" ht="15" customHeight="1" thickBot="1" x14ac:dyDescent="0.45">
      <c r="A47" s="32" t="s">
        <v>9</v>
      </c>
      <c r="B47" s="34">
        <v>3372</v>
      </c>
      <c r="C47" s="40">
        <v>1237174</v>
      </c>
      <c r="D47" s="38">
        <v>3226</v>
      </c>
      <c r="E47" s="38">
        <v>1183855</v>
      </c>
      <c r="F47" s="38">
        <v>2611</v>
      </c>
      <c r="G47" s="38">
        <v>959257</v>
      </c>
      <c r="H47" s="34">
        <f t="shared" si="9"/>
        <v>3069</v>
      </c>
      <c r="I47" s="34">
        <f t="shared" si="9"/>
        <v>1126762</v>
      </c>
      <c r="J47" s="15"/>
    </row>
    <row r="48" spans="1:10" ht="15" customHeight="1" thickTop="1" x14ac:dyDescent="0.4">
      <c r="A48" s="27" t="s">
        <v>10</v>
      </c>
      <c r="B48" s="31">
        <f t="shared" ref="B48:E48" si="10">SUM(B36:B47)</f>
        <v>44960</v>
      </c>
      <c r="C48" s="31">
        <f t="shared" si="10"/>
        <v>16488026</v>
      </c>
      <c r="D48" s="37">
        <f t="shared" si="10"/>
        <v>48253</v>
      </c>
      <c r="E48" s="37">
        <f t="shared" si="10"/>
        <v>17690629</v>
      </c>
      <c r="F48" s="37">
        <f t="shared" ref="F48:I48" si="11">SUM(F36:F47)</f>
        <v>42489</v>
      </c>
      <c r="G48" s="37">
        <f t="shared" si="11"/>
        <v>15585618</v>
      </c>
      <c r="H48" s="31">
        <f t="shared" si="11"/>
        <v>45229</v>
      </c>
      <c r="I48" s="31">
        <f t="shared" si="11"/>
        <v>16588088</v>
      </c>
      <c r="J48" s="15"/>
    </row>
    <row r="49" spans="1:10" ht="15" customHeight="1" x14ac:dyDescent="0.4">
      <c r="I49" s="50" t="s">
        <v>64</v>
      </c>
    </row>
    <row r="50" spans="1:10" ht="15" customHeight="1" x14ac:dyDescent="0.4">
      <c r="A50" s="124" t="s">
        <v>14</v>
      </c>
      <c r="B50" s="129" t="s">
        <v>28</v>
      </c>
      <c r="C50" s="130"/>
      <c r="D50" s="129" t="s">
        <v>30</v>
      </c>
      <c r="E50" s="130"/>
      <c r="F50" s="129" t="s">
        <v>31</v>
      </c>
      <c r="G50" s="130"/>
      <c r="H50" s="53" t="s">
        <v>35</v>
      </c>
      <c r="I50" s="53"/>
      <c r="J50" s="1"/>
    </row>
    <row r="51" spans="1:10" ht="15" customHeight="1" x14ac:dyDescent="0.4">
      <c r="A51" s="53"/>
      <c r="B51" s="4" t="s">
        <v>59</v>
      </c>
      <c r="C51" s="4" t="s">
        <v>34</v>
      </c>
      <c r="D51" s="4" t="s">
        <v>59</v>
      </c>
      <c r="E51" s="4" t="s">
        <v>34</v>
      </c>
      <c r="F51" s="4" t="s">
        <v>59</v>
      </c>
      <c r="G51" s="4" t="s">
        <v>34</v>
      </c>
      <c r="H51" s="4" t="s">
        <v>59</v>
      </c>
      <c r="I51" s="4" t="s">
        <v>34</v>
      </c>
      <c r="J51" s="6"/>
    </row>
    <row r="52" spans="1:10" ht="15" customHeight="1" x14ac:dyDescent="0.4">
      <c r="A52" s="5" t="s">
        <v>12</v>
      </c>
      <c r="B52" s="12">
        <v>3948</v>
      </c>
      <c r="C52" s="12">
        <v>1650797</v>
      </c>
      <c r="D52" s="16">
        <v>3230</v>
      </c>
      <c r="E52" s="16">
        <v>1338826</v>
      </c>
      <c r="F52" s="16">
        <v>3708</v>
      </c>
      <c r="G52" s="16">
        <v>1546517</v>
      </c>
      <c r="H52" s="12">
        <f t="shared" ref="H52:I63" si="12">ROUNDDOWN(AVERAGE(B52,D52,F52),0)</f>
        <v>3628</v>
      </c>
      <c r="I52" s="12">
        <f t="shared" si="12"/>
        <v>1512046</v>
      </c>
      <c r="J52" s="15"/>
    </row>
    <row r="53" spans="1:10" ht="15" customHeight="1" x14ac:dyDescent="0.4">
      <c r="A53" s="5" t="s">
        <v>2</v>
      </c>
      <c r="B53" s="12">
        <v>3081</v>
      </c>
      <c r="C53" s="12">
        <v>1274086</v>
      </c>
      <c r="D53" s="16">
        <v>2970</v>
      </c>
      <c r="E53" s="16">
        <v>1225856</v>
      </c>
      <c r="F53" s="16">
        <v>2664</v>
      </c>
      <c r="G53" s="16">
        <v>1092899</v>
      </c>
      <c r="H53" s="12">
        <f t="shared" si="12"/>
        <v>2905</v>
      </c>
      <c r="I53" s="12">
        <f t="shared" si="12"/>
        <v>1197613</v>
      </c>
      <c r="J53" s="15"/>
    </row>
    <row r="54" spans="1:10" ht="15" customHeight="1" x14ac:dyDescent="0.4">
      <c r="A54" s="5" t="s">
        <v>3</v>
      </c>
      <c r="B54" s="12">
        <v>3083</v>
      </c>
      <c r="C54" s="12">
        <v>1274955</v>
      </c>
      <c r="D54" s="16">
        <v>3176</v>
      </c>
      <c r="E54" s="16">
        <v>1315363</v>
      </c>
      <c r="F54" s="16">
        <v>2851</v>
      </c>
      <c r="G54" s="16">
        <v>1174151</v>
      </c>
      <c r="H54" s="12">
        <f t="shared" si="12"/>
        <v>3036</v>
      </c>
      <c r="I54" s="12">
        <f t="shared" si="12"/>
        <v>1254823</v>
      </c>
      <c r="J54" s="15"/>
    </row>
    <row r="55" spans="1:10" ht="15" customHeight="1" x14ac:dyDescent="0.4">
      <c r="A55" s="5" t="s">
        <v>4</v>
      </c>
      <c r="B55" s="12">
        <v>3364</v>
      </c>
      <c r="C55" s="12">
        <v>1397049</v>
      </c>
      <c r="D55" s="16">
        <v>3656</v>
      </c>
      <c r="E55" s="16">
        <v>1523923</v>
      </c>
      <c r="F55" s="16">
        <v>3071</v>
      </c>
      <c r="G55" s="16">
        <v>1269741</v>
      </c>
      <c r="H55" s="12">
        <f t="shared" si="12"/>
        <v>3363</v>
      </c>
      <c r="I55" s="12">
        <f t="shared" si="12"/>
        <v>1396904</v>
      </c>
      <c r="J55" s="15"/>
    </row>
    <row r="56" spans="1:10" ht="15" customHeight="1" x14ac:dyDescent="0.4">
      <c r="A56" s="5" t="s">
        <v>5</v>
      </c>
      <c r="B56" s="12">
        <v>3232</v>
      </c>
      <c r="C56" s="18">
        <v>1339695</v>
      </c>
      <c r="D56" s="16">
        <v>3749</v>
      </c>
      <c r="E56" s="16">
        <v>1564332</v>
      </c>
      <c r="F56" s="16">
        <v>2848</v>
      </c>
      <c r="G56" s="16">
        <v>1172847</v>
      </c>
      <c r="H56" s="12">
        <f t="shared" si="12"/>
        <v>3276</v>
      </c>
      <c r="I56" s="12">
        <f t="shared" si="12"/>
        <v>1358958</v>
      </c>
      <c r="J56" s="15"/>
    </row>
    <row r="57" spans="1:10" ht="15" customHeight="1" x14ac:dyDescent="0.4">
      <c r="A57" s="5" t="s">
        <v>6</v>
      </c>
      <c r="B57" s="12">
        <v>4137</v>
      </c>
      <c r="C57" s="18">
        <v>1732918</v>
      </c>
      <c r="D57" s="16">
        <v>3435</v>
      </c>
      <c r="E57" s="16">
        <v>1427899</v>
      </c>
      <c r="F57" s="16">
        <v>3364</v>
      </c>
      <c r="G57" s="16">
        <v>1397049</v>
      </c>
      <c r="H57" s="12">
        <f t="shared" si="12"/>
        <v>3645</v>
      </c>
      <c r="I57" s="12">
        <f t="shared" si="12"/>
        <v>1519288</v>
      </c>
      <c r="J57" s="15"/>
    </row>
    <row r="58" spans="1:10" ht="15" customHeight="1" x14ac:dyDescent="0.4">
      <c r="A58" s="5" t="s">
        <v>36</v>
      </c>
      <c r="B58" s="12">
        <v>2322</v>
      </c>
      <c r="C58" s="18">
        <v>944300</v>
      </c>
      <c r="D58" s="16">
        <v>3331</v>
      </c>
      <c r="E58" s="16">
        <v>1382711</v>
      </c>
      <c r="F58" s="16">
        <v>2772</v>
      </c>
      <c r="G58" s="16">
        <v>1139825</v>
      </c>
      <c r="H58" s="12">
        <f t="shared" si="12"/>
        <v>2808</v>
      </c>
      <c r="I58" s="12">
        <f t="shared" si="12"/>
        <v>1155612</v>
      </c>
      <c r="J58" s="15"/>
    </row>
    <row r="59" spans="1:10" ht="15" customHeight="1" x14ac:dyDescent="0.4">
      <c r="A59" s="5" t="s">
        <v>37</v>
      </c>
      <c r="B59" s="12">
        <v>3380</v>
      </c>
      <c r="C59" s="18">
        <v>1404001</v>
      </c>
      <c r="D59" s="16">
        <v>3055</v>
      </c>
      <c r="E59" s="16">
        <v>1262789</v>
      </c>
      <c r="F59" s="16">
        <v>2837</v>
      </c>
      <c r="G59" s="16">
        <v>1168068</v>
      </c>
      <c r="H59" s="12">
        <f t="shared" si="12"/>
        <v>3090</v>
      </c>
      <c r="I59" s="12">
        <f t="shared" si="12"/>
        <v>1278286</v>
      </c>
      <c r="J59" s="15"/>
    </row>
    <row r="60" spans="1:10" ht="15" customHeight="1" x14ac:dyDescent="0.4">
      <c r="A60" s="5" t="s">
        <v>38</v>
      </c>
      <c r="B60" s="12">
        <v>3295</v>
      </c>
      <c r="C60" s="18">
        <v>1367069</v>
      </c>
      <c r="D60" s="16">
        <v>3506</v>
      </c>
      <c r="E60" s="16">
        <v>1458748</v>
      </c>
      <c r="F60" s="16">
        <v>2847</v>
      </c>
      <c r="G60" s="16">
        <v>1172413</v>
      </c>
      <c r="H60" s="12">
        <f t="shared" si="12"/>
        <v>3216</v>
      </c>
      <c r="I60" s="12">
        <f t="shared" si="12"/>
        <v>1332743</v>
      </c>
      <c r="J60" s="15"/>
    </row>
    <row r="61" spans="1:10" ht="15" customHeight="1" x14ac:dyDescent="0.4">
      <c r="A61" s="5" t="s">
        <v>7</v>
      </c>
      <c r="B61" s="12">
        <v>3414</v>
      </c>
      <c r="C61" s="18">
        <v>1418774</v>
      </c>
      <c r="D61" s="16">
        <v>3471</v>
      </c>
      <c r="E61" s="16">
        <v>1443541</v>
      </c>
      <c r="F61" s="16">
        <v>3489</v>
      </c>
      <c r="G61" s="16">
        <v>1228898</v>
      </c>
      <c r="H61" s="12">
        <f t="shared" si="12"/>
        <v>3458</v>
      </c>
      <c r="I61" s="12">
        <f t="shared" si="12"/>
        <v>1363737</v>
      </c>
      <c r="J61" s="15"/>
    </row>
    <row r="62" spans="1:10" ht="15" customHeight="1" x14ac:dyDescent="0.4">
      <c r="A62" s="5" t="s">
        <v>8</v>
      </c>
      <c r="B62" s="12">
        <v>3682</v>
      </c>
      <c r="C62" s="18">
        <v>1535220</v>
      </c>
      <c r="D62" s="16">
        <v>3629</v>
      </c>
      <c r="E62" s="16">
        <v>1512192</v>
      </c>
      <c r="F62" s="16">
        <v>3165</v>
      </c>
      <c r="G62" s="16">
        <v>1310584</v>
      </c>
      <c r="H62" s="12">
        <f t="shared" si="12"/>
        <v>3492</v>
      </c>
      <c r="I62" s="12">
        <f t="shared" si="12"/>
        <v>1452665</v>
      </c>
      <c r="J62" s="15"/>
    </row>
    <row r="63" spans="1:10" ht="15" customHeight="1" thickBot="1" x14ac:dyDescent="0.45">
      <c r="A63" s="32" t="s">
        <v>9</v>
      </c>
      <c r="B63" s="34">
        <v>3707</v>
      </c>
      <c r="C63" s="40">
        <v>1546083</v>
      </c>
      <c r="D63" s="38">
        <v>3585</v>
      </c>
      <c r="E63" s="38">
        <v>1493074</v>
      </c>
      <c r="F63" s="38">
        <v>2713</v>
      </c>
      <c r="G63" s="38">
        <v>1114190</v>
      </c>
      <c r="H63" s="34">
        <f t="shared" si="12"/>
        <v>3335</v>
      </c>
      <c r="I63" s="34">
        <f t="shared" si="12"/>
        <v>1384449</v>
      </c>
      <c r="J63" s="15"/>
    </row>
    <row r="64" spans="1:10" ht="15" customHeight="1" thickTop="1" x14ac:dyDescent="0.4">
      <c r="A64" s="27" t="s">
        <v>10</v>
      </c>
      <c r="B64" s="31">
        <f t="shared" ref="B64:E64" si="13">SUM(B52:B63)</f>
        <v>40645</v>
      </c>
      <c r="C64" s="31">
        <f t="shared" si="13"/>
        <v>16884947</v>
      </c>
      <c r="D64" s="37">
        <f t="shared" si="13"/>
        <v>40793</v>
      </c>
      <c r="E64" s="37">
        <f t="shared" si="13"/>
        <v>16949254</v>
      </c>
      <c r="F64" s="37">
        <f t="shared" ref="F64:I64" si="14">SUM(F52:F63)</f>
        <v>36329</v>
      </c>
      <c r="G64" s="37">
        <f t="shared" si="14"/>
        <v>14787182</v>
      </c>
      <c r="H64" s="31">
        <f t="shared" si="14"/>
        <v>39252</v>
      </c>
      <c r="I64" s="31">
        <f t="shared" si="14"/>
        <v>16207124</v>
      </c>
      <c r="J64" s="19"/>
    </row>
    <row r="65" spans="1:10" ht="15" customHeight="1" x14ac:dyDescent="0.4"/>
    <row r="66" spans="1:10" ht="15" customHeight="1" x14ac:dyDescent="0.4"/>
    <row r="67" spans="1:10" ht="15" customHeight="1" x14ac:dyDescent="0.4">
      <c r="A67" s="2" t="s">
        <v>60</v>
      </c>
      <c r="D67" s="1"/>
      <c r="E67" s="1"/>
      <c r="F67" s="2" t="s">
        <v>61</v>
      </c>
      <c r="G67" s="1"/>
      <c r="H67" s="1"/>
      <c r="I67" s="1"/>
      <c r="J67" s="1"/>
    </row>
    <row r="68" spans="1:10" ht="15" customHeight="1" x14ac:dyDescent="0.4">
      <c r="A68" s="124" t="s">
        <v>46</v>
      </c>
      <c r="B68" s="26" t="s">
        <v>0</v>
      </c>
      <c r="C68" s="26" t="s">
        <v>11</v>
      </c>
      <c r="D68" s="26" t="s">
        <v>10</v>
      </c>
      <c r="F68" s="124" t="s">
        <v>16</v>
      </c>
      <c r="G68" s="26" t="s">
        <v>10</v>
      </c>
    </row>
    <row r="69" spans="1:10" ht="15" customHeight="1" x14ac:dyDescent="0.4">
      <c r="A69" s="53"/>
      <c r="B69" s="27" t="s">
        <v>15</v>
      </c>
      <c r="C69" s="27" t="s">
        <v>15</v>
      </c>
      <c r="D69" s="27" t="s">
        <v>15</v>
      </c>
      <c r="F69" s="53"/>
      <c r="G69" s="27" t="s">
        <v>17</v>
      </c>
    </row>
    <row r="70" spans="1:10" ht="15" customHeight="1" x14ac:dyDescent="0.4">
      <c r="A70" s="5" t="s">
        <v>1</v>
      </c>
      <c r="B70" s="8">
        <f>ROUNDDOWN(H4*$B$87,0)</f>
        <v>4228130</v>
      </c>
      <c r="C70" s="8">
        <f>ROUNDDOWN(H20*$B$88,0)</f>
        <v>224460</v>
      </c>
      <c r="D70" s="14">
        <f>SUM(B70:C70)</f>
        <v>4452590</v>
      </c>
      <c r="F70" s="5" t="s">
        <v>1</v>
      </c>
      <c r="G70" s="9">
        <f>ROUND(D70*0.0258*0.001,2)</f>
        <v>114.88</v>
      </c>
    </row>
    <row r="71" spans="1:10" ht="15" customHeight="1" x14ac:dyDescent="0.4">
      <c r="A71" s="5" t="s">
        <v>2</v>
      </c>
      <c r="B71" s="8">
        <f t="shared" ref="B71:B81" si="15">ROUNDDOWN(H5*$B$87,0)</f>
        <v>4486268</v>
      </c>
      <c r="C71" s="8">
        <f t="shared" ref="C71:C81" si="16">ROUNDDOWN(H21*$B$88,0)</f>
        <v>613980</v>
      </c>
      <c r="D71" s="14">
        <f t="shared" ref="D71:D81" si="17">SUM(B71:C71)</f>
        <v>5100248</v>
      </c>
      <c r="F71" s="5" t="s">
        <v>2</v>
      </c>
      <c r="G71" s="9">
        <f t="shared" ref="G71:G81" si="18">ROUND(D71*0.0258*0.001,2)</f>
        <v>131.59</v>
      </c>
    </row>
    <row r="72" spans="1:10" ht="15" customHeight="1" x14ac:dyDescent="0.4">
      <c r="A72" s="5" t="s">
        <v>3</v>
      </c>
      <c r="B72" s="8">
        <f t="shared" si="15"/>
        <v>5203621</v>
      </c>
      <c r="C72" s="8">
        <f t="shared" si="16"/>
        <v>1615770</v>
      </c>
      <c r="D72" s="14">
        <f t="shared" si="17"/>
        <v>6819391</v>
      </c>
      <c r="F72" s="5" t="s">
        <v>3</v>
      </c>
      <c r="G72" s="9">
        <f t="shared" si="18"/>
        <v>175.94</v>
      </c>
    </row>
    <row r="73" spans="1:10" ht="15" customHeight="1" x14ac:dyDescent="0.4">
      <c r="A73" s="5" t="s">
        <v>4</v>
      </c>
      <c r="B73" s="8">
        <f t="shared" si="15"/>
        <v>5854921</v>
      </c>
      <c r="C73" s="8">
        <f t="shared" si="16"/>
        <v>2940120</v>
      </c>
      <c r="D73" s="14">
        <f t="shared" si="17"/>
        <v>8795041</v>
      </c>
      <c r="F73" s="5" t="s">
        <v>4</v>
      </c>
      <c r="G73" s="9">
        <f t="shared" si="18"/>
        <v>226.91</v>
      </c>
    </row>
    <row r="74" spans="1:10" ht="15" customHeight="1" x14ac:dyDescent="0.4">
      <c r="A74" s="5" t="s">
        <v>5</v>
      </c>
      <c r="B74" s="8">
        <f t="shared" si="15"/>
        <v>6189523</v>
      </c>
      <c r="C74" s="8">
        <f t="shared" si="16"/>
        <v>3347685</v>
      </c>
      <c r="D74" s="14">
        <f t="shared" si="17"/>
        <v>9537208</v>
      </c>
      <c r="F74" s="5" t="s">
        <v>5</v>
      </c>
      <c r="G74" s="9">
        <f t="shared" si="18"/>
        <v>246.06</v>
      </c>
    </row>
    <row r="75" spans="1:10" ht="15" customHeight="1" x14ac:dyDescent="0.4">
      <c r="A75" s="5" t="s">
        <v>6</v>
      </c>
      <c r="B75" s="8">
        <f t="shared" si="15"/>
        <v>5559926</v>
      </c>
      <c r="C75" s="8">
        <f t="shared" si="16"/>
        <v>2378970</v>
      </c>
      <c r="D75" s="14">
        <f t="shared" si="17"/>
        <v>7938896</v>
      </c>
      <c r="F75" s="5" t="s">
        <v>6</v>
      </c>
      <c r="G75" s="9">
        <f t="shared" si="18"/>
        <v>204.82</v>
      </c>
    </row>
    <row r="76" spans="1:10" ht="15" customHeight="1" x14ac:dyDescent="0.4">
      <c r="A76" s="5" t="s">
        <v>36</v>
      </c>
      <c r="B76" s="8">
        <f t="shared" si="15"/>
        <v>4803883</v>
      </c>
      <c r="C76" s="8">
        <f t="shared" si="16"/>
        <v>756990</v>
      </c>
      <c r="D76" s="14">
        <f t="shared" si="17"/>
        <v>5560873</v>
      </c>
      <c r="F76" s="5" t="s">
        <v>36</v>
      </c>
      <c r="G76" s="9">
        <f t="shared" si="18"/>
        <v>143.47</v>
      </c>
    </row>
    <row r="77" spans="1:10" ht="15" customHeight="1" x14ac:dyDescent="0.4">
      <c r="A77" s="5" t="s">
        <v>37</v>
      </c>
      <c r="B77" s="8">
        <f t="shared" si="15"/>
        <v>4313727</v>
      </c>
      <c r="C77" s="8">
        <f t="shared" si="16"/>
        <v>368730</v>
      </c>
      <c r="D77" s="14">
        <f t="shared" si="17"/>
        <v>4682457</v>
      </c>
      <c r="F77" s="5" t="s">
        <v>37</v>
      </c>
      <c r="G77" s="9">
        <f t="shared" si="18"/>
        <v>120.81</v>
      </c>
    </row>
    <row r="78" spans="1:10" ht="15" customHeight="1" x14ac:dyDescent="0.4">
      <c r="A78" s="5" t="s">
        <v>38</v>
      </c>
      <c r="B78" s="8">
        <f t="shared" si="15"/>
        <v>4776045</v>
      </c>
      <c r="C78" s="8">
        <f t="shared" si="16"/>
        <v>1643175</v>
      </c>
      <c r="D78" s="14">
        <f t="shared" si="17"/>
        <v>6419220</v>
      </c>
      <c r="F78" s="5" t="s">
        <v>38</v>
      </c>
      <c r="G78" s="9">
        <f t="shared" si="18"/>
        <v>165.62</v>
      </c>
    </row>
    <row r="79" spans="1:10" ht="15" customHeight="1" x14ac:dyDescent="0.4">
      <c r="A79" s="5" t="s">
        <v>7</v>
      </c>
      <c r="B79" s="8">
        <f t="shared" si="15"/>
        <v>4821249</v>
      </c>
      <c r="C79" s="8">
        <f t="shared" si="16"/>
        <v>1817010</v>
      </c>
      <c r="D79" s="14">
        <f t="shared" si="17"/>
        <v>6638259</v>
      </c>
      <c r="F79" s="5" t="s">
        <v>7</v>
      </c>
      <c r="G79" s="9">
        <f t="shared" si="18"/>
        <v>171.27</v>
      </c>
    </row>
    <row r="80" spans="1:10" ht="15" customHeight="1" x14ac:dyDescent="0.4">
      <c r="A80" s="5" t="s">
        <v>8</v>
      </c>
      <c r="B80" s="8">
        <f t="shared" si="15"/>
        <v>4666135</v>
      </c>
      <c r="C80" s="8">
        <f t="shared" si="16"/>
        <v>1776510</v>
      </c>
      <c r="D80" s="14">
        <f t="shared" si="17"/>
        <v>6442645</v>
      </c>
      <c r="F80" s="5" t="s">
        <v>8</v>
      </c>
      <c r="G80" s="9">
        <f t="shared" si="18"/>
        <v>166.22</v>
      </c>
    </row>
    <row r="81" spans="1:9" ht="15" customHeight="1" thickBot="1" x14ac:dyDescent="0.45">
      <c r="A81" s="32" t="s">
        <v>9</v>
      </c>
      <c r="B81" s="42">
        <f t="shared" si="15"/>
        <v>4798802</v>
      </c>
      <c r="C81" s="42">
        <f t="shared" si="16"/>
        <v>982755</v>
      </c>
      <c r="D81" s="36">
        <f t="shared" si="17"/>
        <v>5781557</v>
      </c>
      <c r="F81" s="32" t="s">
        <v>9</v>
      </c>
      <c r="G81" s="44">
        <f t="shared" si="18"/>
        <v>149.16</v>
      </c>
    </row>
    <row r="82" spans="1:9" ht="15" customHeight="1" thickTop="1" x14ac:dyDescent="0.4">
      <c r="A82" s="27" t="s">
        <v>10</v>
      </c>
      <c r="B82" s="41">
        <f>SUM(B70:B81)</f>
        <v>59702230</v>
      </c>
      <c r="C82" s="41">
        <f>SUM(C70:C81)</f>
        <v>18466155</v>
      </c>
      <c r="D82" s="41">
        <f>SUM(D70:D81)</f>
        <v>78168385</v>
      </c>
      <c r="F82" s="27" t="s">
        <v>10</v>
      </c>
      <c r="G82" s="43">
        <f>SUM(G70:G81)</f>
        <v>2016.75</v>
      </c>
    </row>
    <row r="83" spans="1:9" ht="15" customHeight="1" x14ac:dyDescent="0.4"/>
    <row r="84" spans="1:9" ht="15" customHeight="1" x14ac:dyDescent="0.4"/>
    <row r="85" spans="1:9" ht="15" customHeight="1" x14ac:dyDescent="0.4">
      <c r="A85" s="2" t="s">
        <v>19</v>
      </c>
      <c r="F85" s="2" t="s">
        <v>39</v>
      </c>
    </row>
    <row r="86" spans="1:9" ht="15" customHeight="1" x14ac:dyDescent="0.4">
      <c r="A86" s="2" t="s">
        <v>22</v>
      </c>
      <c r="F86" s="124" t="s">
        <v>40</v>
      </c>
      <c r="G86" s="26" t="s">
        <v>0</v>
      </c>
      <c r="H86" s="26" t="s">
        <v>11</v>
      </c>
      <c r="I86" s="26" t="s">
        <v>10</v>
      </c>
    </row>
    <row r="87" spans="1:9" ht="15" customHeight="1" x14ac:dyDescent="0.4">
      <c r="A87" s="3" t="s">
        <v>0</v>
      </c>
      <c r="B87" s="3">
        <v>8.64</v>
      </c>
      <c r="C87" s="5" t="s">
        <v>41</v>
      </c>
      <c r="F87" s="53"/>
      <c r="G87" s="27" t="s">
        <v>18</v>
      </c>
      <c r="H87" s="27" t="s">
        <v>18</v>
      </c>
      <c r="I87" s="27" t="s">
        <v>18</v>
      </c>
    </row>
    <row r="88" spans="1:9" ht="15" customHeight="1" x14ac:dyDescent="0.4">
      <c r="A88" s="3" t="s">
        <v>11</v>
      </c>
      <c r="B88" s="20">
        <v>45</v>
      </c>
      <c r="C88" s="5" t="s">
        <v>20</v>
      </c>
      <c r="E88" s="28"/>
      <c r="F88" s="5" t="s">
        <v>1</v>
      </c>
      <c r="G88" s="29">
        <f>H4*$B$91*0.001</f>
        <v>205.53413999999998</v>
      </c>
      <c r="H88" s="29">
        <f t="shared" ref="H88:H99" si="19">H20*$B$92*0.001</f>
        <v>11.42252</v>
      </c>
      <c r="I88" s="30">
        <f>ROUNDDOWN(SUM(G88:H88),2)</f>
        <v>216.95</v>
      </c>
    </row>
    <row r="89" spans="1:9" ht="15" customHeight="1" x14ac:dyDescent="0.4">
      <c r="C89" s="1"/>
      <c r="E89" s="28"/>
      <c r="F89" s="5" t="s">
        <v>2</v>
      </c>
      <c r="G89" s="29">
        <f t="shared" ref="G89:G99" si="20">H5*$B$91*0.001</f>
        <v>218.08247999999998</v>
      </c>
      <c r="H89" s="29">
        <f t="shared" si="19"/>
        <v>31.244760000000003</v>
      </c>
      <c r="I89" s="30">
        <f t="shared" ref="I89:I99" si="21">ROUNDDOWN(SUM(G89:H89),2)</f>
        <v>249.32</v>
      </c>
    </row>
    <row r="90" spans="1:9" ht="15" customHeight="1" x14ac:dyDescent="0.4">
      <c r="A90" s="2" t="s">
        <v>21</v>
      </c>
      <c r="C90" s="1"/>
      <c r="E90" s="28"/>
      <c r="F90" s="5" t="s">
        <v>3</v>
      </c>
      <c r="G90" s="29">
        <f t="shared" si="20"/>
        <v>252.95381999999998</v>
      </c>
      <c r="H90" s="29">
        <f t="shared" si="19"/>
        <v>82.224740000000011</v>
      </c>
      <c r="I90" s="30">
        <f t="shared" si="21"/>
        <v>335.17</v>
      </c>
    </row>
    <row r="91" spans="1:9" ht="15" customHeight="1" x14ac:dyDescent="0.4">
      <c r="A91" s="3" t="s">
        <v>0</v>
      </c>
      <c r="B91" s="3">
        <v>0.42</v>
      </c>
      <c r="C91" s="5" t="s">
        <v>42</v>
      </c>
      <c r="E91" s="28"/>
      <c r="F91" s="5" t="s">
        <v>4</v>
      </c>
      <c r="G91" s="29">
        <f t="shared" si="20"/>
        <v>284.61426</v>
      </c>
      <c r="H91" s="29">
        <f t="shared" si="19"/>
        <v>149.61944</v>
      </c>
      <c r="I91" s="30">
        <f t="shared" si="21"/>
        <v>434.23</v>
      </c>
    </row>
    <row r="92" spans="1:9" ht="15" customHeight="1" x14ac:dyDescent="0.4">
      <c r="A92" s="3" t="s">
        <v>11</v>
      </c>
      <c r="B92" s="21">
        <v>2.29</v>
      </c>
      <c r="C92" s="3" t="s">
        <v>23</v>
      </c>
      <c r="E92" s="28"/>
      <c r="F92" s="5" t="s">
        <v>5</v>
      </c>
      <c r="G92" s="29">
        <f t="shared" si="20"/>
        <v>300.87959999999998</v>
      </c>
      <c r="H92" s="29">
        <f t="shared" si="19"/>
        <v>170.35997</v>
      </c>
      <c r="I92" s="30">
        <f t="shared" si="21"/>
        <v>471.23</v>
      </c>
    </row>
    <row r="93" spans="1:9" ht="15" customHeight="1" x14ac:dyDescent="0.4">
      <c r="E93" s="28"/>
      <c r="F93" s="5" t="s">
        <v>6</v>
      </c>
      <c r="G93" s="29">
        <f t="shared" si="20"/>
        <v>270.27420000000001</v>
      </c>
      <c r="H93" s="29">
        <f t="shared" si="19"/>
        <v>121.06314</v>
      </c>
      <c r="I93" s="30">
        <f t="shared" si="21"/>
        <v>391.33</v>
      </c>
    </row>
    <row r="94" spans="1:9" ht="15" customHeight="1" x14ac:dyDescent="0.4">
      <c r="E94" s="28"/>
      <c r="F94" s="5" t="s">
        <v>36</v>
      </c>
      <c r="G94" s="29">
        <f t="shared" si="20"/>
        <v>233.52210000000002</v>
      </c>
      <c r="H94" s="29">
        <f t="shared" si="19"/>
        <v>38.522379999999998</v>
      </c>
      <c r="I94" s="30">
        <f t="shared" si="21"/>
        <v>272.04000000000002</v>
      </c>
    </row>
    <row r="95" spans="1:9" ht="15" customHeight="1" x14ac:dyDescent="0.4">
      <c r="A95" s="2" t="s">
        <v>62</v>
      </c>
      <c r="F95" s="5" t="s">
        <v>37</v>
      </c>
      <c r="G95" s="29">
        <f t="shared" si="20"/>
        <v>209.69507999999999</v>
      </c>
      <c r="H95" s="29">
        <f t="shared" si="19"/>
        <v>18.764260000000004</v>
      </c>
      <c r="I95" s="30">
        <f t="shared" si="21"/>
        <v>228.45</v>
      </c>
    </row>
    <row r="96" spans="1:9" ht="15" customHeight="1" x14ac:dyDescent="0.4">
      <c r="A96" s="3" t="s">
        <v>29</v>
      </c>
      <c r="B96" s="16">
        <v>2000</v>
      </c>
      <c r="C96" s="5" t="s">
        <v>43</v>
      </c>
      <c r="F96" s="5" t="s">
        <v>38</v>
      </c>
      <c r="G96" s="29">
        <f t="shared" si="20"/>
        <v>232.16886</v>
      </c>
      <c r="H96" s="29">
        <f t="shared" si="19"/>
        <v>83.619350000000011</v>
      </c>
      <c r="I96" s="30">
        <f t="shared" si="21"/>
        <v>315.77999999999997</v>
      </c>
    </row>
    <row r="97" spans="1:9" ht="15" customHeight="1" x14ac:dyDescent="0.4">
      <c r="A97" s="3" t="s">
        <v>27</v>
      </c>
      <c r="B97" s="22">
        <v>1754.5</v>
      </c>
      <c r="C97" s="5" t="s">
        <v>44</v>
      </c>
      <c r="E97" s="28"/>
      <c r="F97" s="5" t="s">
        <v>7</v>
      </c>
      <c r="G97" s="29">
        <f t="shared" si="20"/>
        <v>234.3663</v>
      </c>
      <c r="H97" s="29">
        <f t="shared" si="19"/>
        <v>92.465620000000001</v>
      </c>
      <c r="I97" s="30">
        <f t="shared" si="21"/>
        <v>326.83</v>
      </c>
    </row>
    <row r="98" spans="1:9" ht="15" customHeight="1" x14ac:dyDescent="0.4">
      <c r="A98" s="3" t="s">
        <v>26</v>
      </c>
      <c r="B98" s="23">
        <f>ROUNDDOWN(K16/H16,2)</f>
        <v>17.510000000000002</v>
      </c>
      <c r="C98" s="5" t="s">
        <v>45</v>
      </c>
      <c r="E98" s="28"/>
      <c r="F98" s="5" t="s">
        <v>8</v>
      </c>
      <c r="G98" s="29">
        <f t="shared" si="20"/>
        <v>226.82603999999998</v>
      </c>
      <c r="H98" s="29">
        <f t="shared" si="19"/>
        <v>90.404619999999994</v>
      </c>
      <c r="I98" s="30">
        <f t="shared" si="21"/>
        <v>317.23</v>
      </c>
    </row>
    <row r="99" spans="1:9" ht="15" customHeight="1" thickBot="1" x14ac:dyDescent="0.45">
      <c r="A99" s="3" t="s">
        <v>11</v>
      </c>
      <c r="B99" s="24">
        <f>ROUNDDOWN(I32/H32,2)</f>
        <v>115.01</v>
      </c>
      <c r="C99" s="5" t="s">
        <v>24</v>
      </c>
      <c r="E99" s="28"/>
      <c r="F99" s="32" t="s">
        <v>9</v>
      </c>
      <c r="G99" s="47">
        <f t="shared" si="20"/>
        <v>233.27513999999999</v>
      </c>
      <c r="H99" s="47">
        <f t="shared" si="19"/>
        <v>50.011310000000002</v>
      </c>
      <c r="I99" s="48">
        <f t="shared" si="21"/>
        <v>283.27999999999997</v>
      </c>
    </row>
    <row r="100" spans="1:9" ht="15" customHeight="1" thickTop="1" x14ac:dyDescent="0.4">
      <c r="A100" s="3" t="s">
        <v>25</v>
      </c>
      <c r="B100" s="25">
        <f>ROUNDDOWN(I48/H48,1)</f>
        <v>366.7</v>
      </c>
      <c r="C100" s="5" t="s">
        <v>24</v>
      </c>
      <c r="E100" s="28"/>
      <c r="F100" s="27" t="s">
        <v>10</v>
      </c>
      <c r="G100" s="45">
        <f>SUM(G88:G99)</f>
        <v>2902.1920200000004</v>
      </c>
      <c r="H100" s="45">
        <f>SUM(H88:H99)</f>
        <v>939.72211000000004</v>
      </c>
      <c r="I100" s="46">
        <f>SUM(I88:I99)</f>
        <v>3841.84</v>
      </c>
    </row>
    <row r="101" spans="1:9" ht="15" customHeight="1" x14ac:dyDescent="0.4">
      <c r="A101" s="3" t="s">
        <v>14</v>
      </c>
      <c r="B101" s="25">
        <f>ROUNDDOWN(I64/H64,1)</f>
        <v>412.8</v>
      </c>
      <c r="C101" s="5" t="s">
        <v>24</v>
      </c>
      <c r="E101" s="28"/>
    </row>
    <row r="102" spans="1:9" ht="15" customHeight="1" x14ac:dyDescent="0.4">
      <c r="E102" s="28"/>
    </row>
    <row r="103" spans="1:9" ht="15" hidden="1" customHeight="1" x14ac:dyDescent="0.4">
      <c r="E103" s="28"/>
    </row>
  </sheetData>
  <mergeCells count="23">
    <mergeCell ref="A2:A3"/>
    <mergeCell ref="H2:K2"/>
    <mergeCell ref="B2:C2"/>
    <mergeCell ref="D2:E2"/>
    <mergeCell ref="F2:G2"/>
    <mergeCell ref="H34:I34"/>
    <mergeCell ref="A18:A19"/>
    <mergeCell ref="H18:I18"/>
    <mergeCell ref="H50:I50"/>
    <mergeCell ref="B18:C18"/>
    <mergeCell ref="D18:E18"/>
    <mergeCell ref="F18:G18"/>
    <mergeCell ref="B34:C34"/>
    <mergeCell ref="D34:E34"/>
    <mergeCell ref="F34:G34"/>
    <mergeCell ref="B50:C50"/>
    <mergeCell ref="D50:E50"/>
    <mergeCell ref="F50:G50"/>
    <mergeCell ref="F68:F69"/>
    <mergeCell ref="F86:F87"/>
    <mergeCell ref="A50:A51"/>
    <mergeCell ref="A68:A69"/>
    <mergeCell ref="A34:A35"/>
  </mergeCells>
  <phoneticPr fontId="2"/>
  <conditionalFormatting sqref="G20:G30">
    <cfRule type="containsBlanks" dxfId="3" priority="8" stopIfTrue="1">
      <formula>LEN(TRIM(G20))=0</formula>
    </cfRule>
  </conditionalFormatting>
  <conditionalFormatting sqref="E20:E31">
    <cfRule type="containsBlanks" dxfId="2" priority="3" stopIfTrue="1">
      <formula>LEN(TRIM(E20))=0</formula>
    </cfRule>
  </conditionalFormatting>
  <conditionalFormatting sqref="E20:E31">
    <cfRule type="containsBlanks" dxfId="1" priority="2" stopIfTrue="1">
      <formula>LEN(TRIM(E20))=0</formula>
    </cfRule>
  </conditionalFormatting>
  <conditionalFormatting sqref="C20:C31">
    <cfRule type="containsBlanks" dxfId="0" priority="1" stopIfTrue="1">
      <formula>LEN(TRIM(C20))=0</formula>
    </cfRule>
  </conditionalFormatting>
  <pageMargins left="0.70866141732283472" right="0.11811023622047245" top="0.35433070866141736" bottom="0.35433070866141736" header="0.31496062992125984" footer="0.31496062992125984"/>
  <pageSetup paperSize="9" scale="56" fitToHeight="2" orientation="portrait" r:id="rId1"/>
  <rowBreaks count="2" manualBreakCount="2">
    <brk id="66" max="10" man="1"/>
    <brk id="102" max="10" man="1"/>
  </rowBreaks>
  <colBreaks count="1" manualBreakCount="1">
    <brk id="11" max="1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応募時ベースライン・光熱水費の単価</vt:lpstr>
      <vt:lpstr>エネルギー使用量 </vt:lpstr>
      <vt:lpstr>'エネルギー使用量 '!Print_Area</vt:lpstr>
      <vt:lpstr>応募時ベースライン・光熱水費の単価!Print_Area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2024-04-03T12:32:52Z</cp:lastPrinted>
  <dcterms:created xsi:type="dcterms:W3CDTF">2021-10-07T05:29:29Z</dcterms:created>
  <dcterms:modified xsi:type="dcterms:W3CDTF">2024-06-12T08:05:44Z</dcterms:modified>
</cp:coreProperties>
</file>