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環境対策課\04_大気環境係\【3】共通様式\【1】大気関係_届出様式集 (最新)\大気汚染防止法\施設系\HP用\"/>
    </mc:Choice>
  </mc:AlternateContent>
  <bookViews>
    <workbookView xWindow="0" yWindow="0" windowWidth="15345" windowHeight="6630" tabRatio="271"/>
  </bookViews>
  <sheets>
    <sheet name="ＳＯｘ総量（記入表）" sheetId="15" r:id="rId1"/>
    <sheet name="ＳＯｘ総量（記載例）" sheetId="13" r:id="rId2"/>
  </sheets>
  <definedNames>
    <definedName name="_xlnm._FilterDatabase" localSheetId="1" hidden="1">'ＳＯｘ総量（記載例）'!$B$7:$J$7</definedName>
    <definedName name="_xlnm._FilterDatabase" localSheetId="0" hidden="1">'ＳＯｘ総量（記入表）'!$B$7:$J$7</definedName>
    <definedName name="_xlnm.Print_Area" localSheetId="1">'ＳＯｘ総量（記載例）'!$B$1:$AE$39</definedName>
    <definedName name="_xlnm.Print_Area" localSheetId="0">'ＳＯｘ総量（記入表）'!$B$1:$AE$39</definedName>
  </definedNames>
  <calcPr calcId="162913"/>
</workbook>
</file>

<file path=xl/calcChain.xml><?xml version="1.0" encoding="utf-8"?>
<calcChain xmlns="http://schemas.openxmlformats.org/spreadsheetml/2006/main">
  <c r="N10" i="15" l="1"/>
  <c r="O10" i="15"/>
  <c r="N11" i="15"/>
  <c r="O11" i="15" s="1"/>
  <c r="N12" i="15"/>
  <c r="O12" i="15" s="1"/>
  <c r="N13" i="15"/>
  <c r="O13" i="15"/>
  <c r="N14" i="15"/>
  <c r="O14" i="15" s="1"/>
  <c r="N15" i="15"/>
  <c r="O15" i="15" s="1"/>
  <c r="N16" i="15"/>
  <c r="O16" i="15"/>
  <c r="N17" i="15"/>
  <c r="O17" i="15" s="1"/>
  <c r="N18" i="15"/>
  <c r="O18" i="15" s="1"/>
  <c r="N19" i="15"/>
  <c r="O19" i="15"/>
  <c r="N20" i="15"/>
  <c r="O20" i="15" s="1"/>
  <c r="N21" i="15"/>
  <c r="O21" i="15" s="1"/>
  <c r="P34" i="15"/>
  <c r="V29" i="15"/>
  <c r="T29" i="15"/>
  <c r="S25" i="15"/>
  <c r="R25" i="15"/>
  <c r="N25" i="15"/>
  <c r="O25" i="15" s="1"/>
  <c r="S24" i="15"/>
  <c r="R24" i="15"/>
  <c r="N24" i="15"/>
  <c r="O24" i="15" s="1"/>
  <c r="S23" i="15"/>
  <c r="R23" i="15"/>
  <c r="N23" i="15"/>
  <c r="O23" i="15" s="1"/>
  <c r="S22" i="15"/>
  <c r="R22" i="15"/>
  <c r="N22" i="15"/>
  <c r="O22" i="15" s="1"/>
  <c r="S21" i="15"/>
  <c r="R21" i="15"/>
  <c r="S20" i="15"/>
  <c r="R20" i="15"/>
  <c r="S19" i="15"/>
  <c r="R19" i="15"/>
  <c r="S18" i="15"/>
  <c r="R18" i="15"/>
  <c r="S17" i="15"/>
  <c r="R17" i="15"/>
  <c r="S16" i="15"/>
  <c r="R16" i="15"/>
  <c r="S15" i="15"/>
  <c r="R15" i="15"/>
  <c r="S14" i="15"/>
  <c r="R14" i="15"/>
  <c r="S13" i="15"/>
  <c r="R13" i="15"/>
  <c r="S12" i="15"/>
  <c r="R12" i="15"/>
  <c r="S11" i="15"/>
  <c r="R11" i="15"/>
  <c r="S10" i="15"/>
  <c r="R10" i="15"/>
  <c r="S9" i="15"/>
  <c r="R9" i="15"/>
  <c r="N9" i="15"/>
  <c r="O9" i="15" s="1"/>
  <c r="K4" i="15"/>
  <c r="P34" i="13"/>
  <c r="S18" i="13"/>
  <c r="S9" i="13"/>
  <c r="V29" i="13"/>
  <c r="T34" i="13"/>
  <c r="X34" i="13" s="1"/>
  <c r="T29" i="13"/>
  <c r="AC19" i="13"/>
  <c r="AC18" i="13"/>
  <c r="AC17" i="13"/>
  <c r="N9" i="13"/>
  <c r="O9" i="13"/>
  <c r="S25" i="13"/>
  <c r="S24" i="13"/>
  <c r="S23" i="13"/>
  <c r="S22" i="13"/>
  <c r="S21" i="13"/>
  <c r="S20" i="13"/>
  <c r="S19" i="13"/>
  <c r="S17" i="13"/>
  <c r="S16" i="13"/>
  <c r="S15" i="13"/>
  <c r="S14" i="13"/>
  <c r="S13" i="13"/>
  <c r="S12" i="13"/>
  <c r="S11" i="13"/>
  <c r="S10" i="13"/>
  <c r="N25" i="13"/>
  <c r="O25" i="13" s="1"/>
  <c r="N24" i="13"/>
  <c r="O24" i="13" s="1"/>
  <c r="N23" i="13"/>
  <c r="O23" i="13" s="1"/>
  <c r="N22" i="13"/>
  <c r="O22" i="13" s="1"/>
  <c r="N21" i="13"/>
  <c r="O21" i="13" s="1"/>
  <c r="N20" i="13"/>
  <c r="O20" i="13" s="1"/>
  <c r="N19" i="13"/>
  <c r="O19" i="13" s="1"/>
  <c r="N18" i="13"/>
  <c r="O18" i="13" s="1"/>
  <c r="N17" i="13"/>
  <c r="O17" i="13" s="1"/>
  <c r="N16" i="13"/>
  <c r="O16" i="13" s="1"/>
  <c r="N15" i="13"/>
  <c r="O15" i="13" s="1"/>
  <c r="N14" i="13"/>
  <c r="O14" i="13" s="1"/>
  <c r="N13" i="13"/>
  <c r="O13" i="13" s="1"/>
  <c r="N12" i="13"/>
  <c r="O12" i="13" s="1"/>
  <c r="N11" i="13"/>
  <c r="O11" i="13" s="1"/>
  <c r="N10" i="13"/>
  <c r="O10" i="13" s="1"/>
  <c r="R23" i="13"/>
  <c r="R22" i="13"/>
  <c r="R21" i="13"/>
  <c r="K4" i="13"/>
  <c r="R9" i="13"/>
  <c r="AB9" i="13" s="1"/>
  <c r="R10" i="13"/>
  <c r="AB10" i="13" s="1"/>
  <c r="AA10" i="13"/>
  <c r="R11" i="13"/>
  <c r="R12" i="13"/>
  <c r="AA12" i="13"/>
  <c r="AC12" i="13" s="1"/>
  <c r="AC27" i="13" s="1"/>
  <c r="R13" i="13"/>
  <c r="AB13" i="13" s="1"/>
  <c r="R14" i="13"/>
  <c r="AB14" i="13" s="1"/>
  <c r="R15" i="13"/>
  <c r="AB15" i="13" s="1"/>
  <c r="R16" i="13"/>
  <c r="R17" i="13"/>
  <c r="AB17" i="13"/>
  <c r="R18" i="13"/>
  <c r="AB18" i="13"/>
  <c r="R19" i="13"/>
  <c r="AB19" i="13"/>
  <c r="R20" i="13"/>
  <c r="R24" i="13"/>
  <c r="R25" i="13"/>
  <c r="AB12" i="13"/>
  <c r="AB27" i="13" l="1"/>
  <c r="AE31" i="13"/>
  <c r="AE33" i="13" s="1"/>
  <c r="X38" i="13"/>
  <c r="AE35" i="13"/>
  <c r="T34" i="15"/>
  <c r="AC27" i="15"/>
  <c r="AB27" i="15"/>
</calcChain>
</file>

<file path=xl/comments1.xml><?xml version="1.0" encoding="utf-8"?>
<comments xmlns="http://schemas.openxmlformats.org/spreadsheetml/2006/main">
  <authors>
    <author>梅田　一也</author>
  </authors>
  <commentList>
    <comment ref="K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半角大文字で入力してください。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梅田　一也</author>
  </authors>
  <commentList>
    <comment ref="K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半角大文字で入力してください。</t>
        </r>
      </text>
    </comment>
  </commentList>
</comments>
</file>

<file path=xl/sharedStrings.xml><?xml version="1.0" encoding="utf-8"?>
<sst xmlns="http://schemas.openxmlformats.org/spreadsheetml/2006/main" count="372" uniqueCount="130">
  <si>
    <t>施設番号</t>
  </si>
  <si>
    <t>施設の種類　</t>
    <rPh sb="3" eb="5">
      <t>シュルイ</t>
    </rPh>
    <phoneticPr fontId="1"/>
  </si>
  <si>
    <t>処理前</t>
  </si>
  <si>
    <t>処理後</t>
  </si>
  <si>
    <t>備考</t>
    <rPh sb="0" eb="2">
      <t>ビコウ</t>
    </rPh>
    <phoneticPr fontId="1"/>
  </si>
  <si>
    <t>施設の
設置年月日</t>
    <phoneticPr fontId="1"/>
  </si>
  <si>
    <t>種類</t>
    <phoneticPr fontId="1"/>
  </si>
  <si>
    <t>Ｗ</t>
    <phoneticPr fontId="1"/>
  </si>
  <si>
    <t>処理前</t>
    <phoneticPr fontId="1"/>
  </si>
  <si>
    <t>Ｗf</t>
    <phoneticPr fontId="1"/>
  </si>
  <si>
    <t>Ｗi</t>
    <phoneticPr fontId="1"/>
  </si>
  <si>
    <t>Ｗif</t>
    <phoneticPr fontId="1"/>
  </si>
  <si>
    <t>Ｗm</t>
    <phoneticPr fontId="1"/>
  </si>
  <si>
    <t>Ｗim</t>
    <phoneticPr fontId="1"/>
  </si>
  <si>
    <t>１　合計には、交互使用の施設のうちＷSOxの小さいもの並びに予備、休止及び廃止の施設は含めないこと。</t>
  </si>
  <si>
    <t>２　「燃料使用量の重油重量換算値（t/h）」の算定にあたっては、比重は原則として0.9とすること。</t>
  </si>
  <si>
    <t>重油換算係数</t>
    <rPh sb="0" eb="2">
      <t>ジュウユ</t>
    </rPh>
    <phoneticPr fontId="1"/>
  </si>
  <si>
    <t>使用状況</t>
    <phoneticPr fontId="1"/>
  </si>
  <si>
    <t>予備</t>
    <rPh sb="0" eb="2">
      <t>ヨビ</t>
    </rPh>
    <phoneticPr fontId="1"/>
  </si>
  <si>
    <t>交互</t>
    <rPh sb="0" eb="2">
      <t>コウゴ</t>
    </rPh>
    <phoneticPr fontId="1"/>
  </si>
  <si>
    <t>休止</t>
    <rPh sb="0" eb="2">
      <t>キュウシ</t>
    </rPh>
    <phoneticPr fontId="1"/>
  </si>
  <si>
    <t>軽油</t>
    <rPh sb="0" eb="2">
      <t>ケイユ</t>
    </rPh>
    <phoneticPr fontId="1"/>
  </si>
  <si>
    <t>都市ガス</t>
    <rPh sb="0" eb="2">
      <t>トシ</t>
    </rPh>
    <phoneticPr fontId="1"/>
  </si>
  <si>
    <t>重油換算係数</t>
    <rPh sb="0" eb="2">
      <t>ジュウユ</t>
    </rPh>
    <rPh sb="2" eb="4">
      <t>カンサン</t>
    </rPh>
    <rPh sb="4" eb="6">
      <t>ケイスウ</t>
    </rPh>
    <phoneticPr fontId="1"/>
  </si>
  <si>
    <t>燃料・原料種類</t>
    <rPh sb="0" eb="2">
      <t>ネンリョウ</t>
    </rPh>
    <rPh sb="3" eb="5">
      <t>ゲンリョウ</t>
    </rPh>
    <rPh sb="5" eb="7">
      <t>シュルイ</t>
    </rPh>
    <phoneticPr fontId="1"/>
  </si>
  <si>
    <t>Ｇ０’</t>
    <phoneticPr fontId="1"/>
  </si>
  <si>
    <t>Ａ重油</t>
    <rPh sb="1" eb="3">
      <t>ジュウユ</t>
    </rPh>
    <phoneticPr fontId="1"/>
  </si>
  <si>
    <t>Ｂ重油</t>
    <rPh sb="1" eb="3">
      <t>ジュウユ</t>
    </rPh>
    <phoneticPr fontId="1"/>
  </si>
  <si>
    <t>Ｃ重油</t>
    <rPh sb="0" eb="2">
      <t>ジュウユ</t>
    </rPh>
    <phoneticPr fontId="1"/>
  </si>
  <si>
    <t>灯油</t>
    <rPh sb="0" eb="1">
      <t>トウユ</t>
    </rPh>
    <phoneticPr fontId="1"/>
  </si>
  <si>
    <t>一般炭</t>
    <rPh sb="0" eb="2">
      <t>イッパン</t>
    </rPh>
    <rPh sb="2" eb="3">
      <t>タン</t>
    </rPh>
    <phoneticPr fontId="1"/>
  </si>
  <si>
    <t>コークス</t>
    <phoneticPr fontId="1"/>
  </si>
  <si>
    <t>木材</t>
    <rPh sb="0" eb="2">
      <t>モクザイ</t>
    </rPh>
    <phoneticPr fontId="1"/>
  </si>
  <si>
    <t>木炭</t>
    <rPh sb="0" eb="2">
      <t>モクタン</t>
    </rPh>
    <phoneticPr fontId="1"/>
  </si>
  <si>
    <t>ＬＮＧ</t>
    <phoneticPr fontId="1"/>
  </si>
  <si>
    <t>都市ごみ</t>
    <rPh sb="0" eb="2">
      <t>トシ</t>
    </rPh>
    <phoneticPr fontId="1"/>
  </si>
  <si>
    <t>下水汚泥</t>
    <rPh sb="0" eb="2">
      <t>ゲスイ</t>
    </rPh>
    <rPh sb="2" eb="4">
      <t>オデイ</t>
    </rPh>
    <phoneticPr fontId="1"/>
  </si>
  <si>
    <t>紙</t>
    <rPh sb="0" eb="1">
      <t>カミ</t>
    </rPh>
    <phoneticPr fontId="1"/>
  </si>
  <si>
    <t>重油</t>
    <rPh sb="0" eb="1">
      <t>ジュウユ</t>
    </rPh>
    <phoneticPr fontId="1"/>
  </si>
  <si>
    <t>その他</t>
    <rPh sb="2" eb="3">
      <t>タ</t>
    </rPh>
    <phoneticPr fontId="1"/>
  </si>
  <si>
    <t>⇒</t>
    <phoneticPr fontId="1"/>
  </si>
  <si>
    <t>脱硫効率
(%)</t>
    <phoneticPr fontId="1"/>
  </si>
  <si>
    <t>○</t>
  </si>
  <si>
    <t>事業所名</t>
    <rPh sb="0" eb="3">
      <t>ジギョウショ</t>
    </rPh>
    <rPh sb="3" eb="4">
      <t>メイ</t>
    </rPh>
    <phoneticPr fontId="1"/>
  </si>
  <si>
    <t>指定地域</t>
    <rPh sb="0" eb="2">
      <t>シテイ</t>
    </rPh>
    <rPh sb="2" eb="4">
      <t>チイキ</t>
    </rPh>
    <phoneticPr fontId="1"/>
  </si>
  <si>
    <t>A-1</t>
    <phoneticPr fontId="1"/>
  </si>
  <si>
    <t>総量規制基準適否</t>
    <rPh sb="0" eb="2">
      <t>ソウリョウ</t>
    </rPh>
    <rPh sb="2" eb="4">
      <t>キセイ</t>
    </rPh>
    <rPh sb="4" eb="6">
      <t>キジュン</t>
    </rPh>
    <rPh sb="6" eb="8">
      <t>テキヒ</t>
    </rPh>
    <phoneticPr fontId="1"/>
  </si>
  <si>
    <t xml:space="preserve">
備   考
</t>
    <rPh sb="2" eb="3">
      <t>ビ</t>
    </rPh>
    <rPh sb="6" eb="7">
      <t>コウ</t>
    </rPh>
    <phoneticPr fontId="1"/>
  </si>
  <si>
    <t>UB-1</t>
    <phoneticPr fontId="1"/>
  </si>
  <si>
    <t>UB-2</t>
    <phoneticPr fontId="1"/>
  </si>
  <si>
    <t>UB-3</t>
  </si>
  <si>
    <t>UB=2,UB-3の予備</t>
    <rPh sb="10" eb="12">
      <t>ヨビ</t>
    </rPh>
    <phoneticPr fontId="1"/>
  </si>
  <si>
    <t>UB-2とUB-3で交互</t>
    <rPh sb="10" eb="12">
      <t>コウゴ</t>
    </rPh>
    <phoneticPr fontId="1"/>
  </si>
  <si>
    <t>FA-1</t>
    <phoneticPr fontId="1"/>
  </si>
  <si>
    <t>金属加熱炉</t>
    <rPh sb="0" eb="2">
      <t>キンゾク</t>
    </rPh>
    <rPh sb="2" eb="5">
      <t>カネツロ</t>
    </rPh>
    <phoneticPr fontId="1"/>
  </si>
  <si>
    <t>FA-2</t>
    <phoneticPr fontId="1"/>
  </si>
  <si>
    <t>S&amp;BによりWとして認定</t>
    <rPh sb="10" eb="12">
      <t>ニンテイ</t>
    </rPh>
    <phoneticPr fontId="1"/>
  </si>
  <si>
    <t>ガスタービン</t>
    <phoneticPr fontId="1"/>
  </si>
  <si>
    <t>ディーゼル</t>
    <phoneticPr fontId="1"/>
  </si>
  <si>
    <t>AT-1</t>
    <phoneticPr fontId="1"/>
  </si>
  <si>
    <t>AT-2</t>
    <phoneticPr fontId="1"/>
  </si>
  <si>
    <t>AT-3</t>
  </si>
  <si>
    <t>AT-4</t>
  </si>
  <si>
    <t>AT-5</t>
  </si>
  <si>
    <t>予備・交互・休止</t>
    <rPh sb="0" eb="2">
      <t>ヨビ</t>
    </rPh>
    <rPh sb="3" eb="5">
      <t>コウゴ</t>
    </rPh>
    <rPh sb="6" eb="8">
      <t>キュウシ</t>
    </rPh>
    <phoneticPr fontId="1"/>
  </si>
  <si>
    <t>○</t>
    <phoneticPr fontId="1"/>
  </si>
  <si>
    <t>◎</t>
  </si>
  <si>
    <t>◎</t>
    <phoneticPr fontId="1"/>
  </si>
  <si>
    <t>kL/h</t>
    <phoneticPr fontId="1"/>
  </si>
  <si>
    <t>t/h</t>
    <phoneticPr fontId="1"/>
  </si>
  <si>
    <r>
      <t>10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Nm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/h</t>
    </r>
    <phoneticPr fontId="1"/>
  </si>
  <si>
    <t>基準日</t>
    <rPh sb="0" eb="3">
      <t>キジュンビ</t>
    </rPh>
    <phoneticPr fontId="1"/>
  </si>
  <si>
    <t>ボイラー</t>
    <phoneticPr fontId="1"/>
  </si>
  <si>
    <t>常用１</t>
    <rPh sb="0" eb="2">
      <t>ジョウヨウ</t>
    </rPh>
    <phoneticPr fontId="1"/>
  </si>
  <si>
    <t>常用２</t>
    <rPh sb="0" eb="2">
      <t>ジョウヨウ</t>
    </rPh>
    <phoneticPr fontId="1"/>
  </si>
  <si>
    <t/>
  </si>
  <si>
    <t>AT-1～AT-5の5台中3台で稼動</t>
    <rPh sb="11" eb="12">
      <t>ダイ</t>
    </rPh>
    <rPh sb="12" eb="13">
      <t>チュウ</t>
    </rPh>
    <rPh sb="14" eb="15">
      <t>ダイ</t>
    </rPh>
    <rPh sb="16" eb="18">
      <t>カドウ</t>
    </rPh>
    <phoneticPr fontId="1"/>
  </si>
  <si>
    <t>44,000
　kJ/kg　</t>
    <phoneticPr fontId="1"/>
  </si>
  <si>
    <t>30,400
　kJ/kg　</t>
    <phoneticPr fontId="1"/>
  </si>
  <si>
    <r>
      <t>45,000
　kJ/Nm</t>
    </r>
    <r>
      <rPr>
        <vertAlign val="superscript"/>
        <sz val="9"/>
        <rFont val="ＭＳ 明朝"/>
        <family val="1"/>
        <charset val="128"/>
      </rPr>
      <t>3</t>
    </r>
    <phoneticPr fontId="1"/>
  </si>
  <si>
    <t>①</t>
    <phoneticPr fontId="1"/>
  </si>
  <si>
    <t>②</t>
    <phoneticPr fontId="1"/>
  </si>
  <si>
    <t>令別表第１の項番号</t>
    <phoneticPr fontId="1"/>
  </si>
  <si>
    <t>Ｗif</t>
    <phoneticPr fontId="1"/>
  </si>
  <si>
    <t>⑮</t>
    <phoneticPr fontId="1"/>
  </si>
  <si>
    <r>
      <t>⑧＝④＋⑤
Ｗ</t>
    </r>
    <r>
      <rPr>
        <sz val="8"/>
        <rFont val="ＭＳ 明朝"/>
        <family val="1"/>
        <charset val="128"/>
      </rPr>
      <t>=Ｗf+Ｗm</t>
    </r>
    <phoneticPr fontId="1"/>
  </si>
  <si>
    <t>⑨＝⑥＋⑦
Ｗi=Ｗif+Ｗim</t>
    <phoneticPr fontId="1"/>
  </si>
  <si>
    <t>④Ｗf</t>
    <phoneticPr fontId="1"/>
  </si>
  <si>
    <t>⑤Ｗm</t>
    <phoneticPr fontId="1"/>
  </si>
  <si>
    <t>⑥Ｗif</t>
    <phoneticPr fontId="1"/>
  </si>
  <si>
    <t>⑦Ｗim</t>
    <phoneticPr fontId="1"/>
  </si>
  <si>
    <t>比重
液体
燃料</t>
    <rPh sb="7" eb="9">
      <t>ネンリョウ</t>
    </rPh>
    <phoneticPr fontId="1"/>
  </si>
  <si>
    <t>通常の使用計画</t>
    <rPh sb="0" eb="2">
      <t>ツウジョウ</t>
    </rPh>
    <rPh sb="3" eb="5">
      <t>シヨウ</t>
    </rPh>
    <rPh sb="5" eb="7">
      <t>ケイカク</t>
    </rPh>
    <phoneticPr fontId="1"/>
  </si>
  <si>
    <t>原料及び燃料使用量の重油換算値
ＷSOx(kL/h)</t>
    <rPh sb="2" eb="3">
      <t>オヨ</t>
    </rPh>
    <phoneticPr fontId="1"/>
  </si>
  <si>
    <t>⑭</t>
    <phoneticPr fontId="1"/>
  </si>
  <si>
    <t>施設の
規模</t>
    <rPh sb="0" eb="2">
      <t>シセツ</t>
    </rPh>
    <rPh sb="4" eb="6">
      <t>キボ</t>
    </rPh>
    <phoneticPr fontId="1"/>
  </si>
  <si>
    <t>ボイラー</t>
  </si>
  <si>
    <t>所在地</t>
    <phoneticPr fontId="1"/>
  </si>
  <si>
    <t>a=</t>
    <phoneticPr fontId="1"/>
  </si>
  <si>
    <t>⑪
SOx許容排出量
(Nm3/h)</t>
    <rPh sb="5" eb="7">
      <t>キョヨウ</t>
    </rPh>
    <rPh sb="7" eb="9">
      <t>ハイシュツ</t>
    </rPh>
    <rPh sb="9" eb="10">
      <t>リョウ</t>
    </rPh>
    <phoneticPr fontId="1"/>
  </si>
  <si>
    <t>※燃料Ｓ分管理指標</t>
    <rPh sb="1" eb="3">
      <t>ネンリョウ</t>
    </rPh>
    <rPh sb="4" eb="5">
      <t>ブン</t>
    </rPh>
    <rPh sb="5" eb="7">
      <t>カンリ</t>
    </rPh>
    <rPh sb="7" eb="9">
      <t>シヒョウ</t>
    </rPh>
    <phoneticPr fontId="1"/>
  </si>
  <si>
    <t>使用する原料及び燃料</t>
    <rPh sb="6" eb="7">
      <t>オヨ</t>
    </rPh>
    <phoneticPr fontId="1"/>
  </si>
  <si>
    <r>
      <rPr>
        <b/>
        <sz val="9"/>
        <rFont val="ＭＳ Ｐゴシック"/>
        <family val="3"/>
        <charset val="128"/>
      </rPr>
      <t>③=①＋②</t>
    </r>
    <r>
      <rPr>
        <sz val="9"/>
        <rFont val="ＭＳ Ｐゴシック"/>
        <family val="3"/>
        <charset val="128"/>
      </rPr>
      <t xml:space="preserve">
</t>
    </r>
    <r>
      <rPr>
        <b/>
        <sz val="9"/>
        <rFont val="ＭＳ Ｐゴシック"/>
        <family val="3"/>
        <charset val="128"/>
      </rPr>
      <t>ＳＯｘ排出量(Nm</t>
    </r>
    <r>
      <rPr>
        <b/>
        <vertAlign val="superscript"/>
        <sz val="10"/>
        <rFont val="ＭＳ Ｐゴシック"/>
        <family val="3"/>
        <charset val="128"/>
      </rPr>
      <t>3</t>
    </r>
    <r>
      <rPr>
        <b/>
        <sz val="9"/>
        <rFont val="ＭＳ Ｐゴシック"/>
        <family val="3"/>
        <charset val="128"/>
      </rPr>
      <t>/h)</t>
    </r>
    <rPh sb="9" eb="11">
      <t>ハイシュツ</t>
    </rPh>
    <rPh sb="11" eb="12">
      <t>リョウ</t>
    </rPh>
    <phoneticPr fontId="1"/>
  </si>
  <si>
    <r>
      <rPr>
        <b/>
        <sz val="9"/>
        <rFont val="ＭＳ Ｐゴシック"/>
        <family val="3"/>
        <charset val="128"/>
      </rPr>
      <t>⑩＝⑧＋⑨</t>
    </r>
    <r>
      <rPr>
        <sz val="9"/>
        <rFont val="ＭＳ Ｐゴシック"/>
        <family val="3"/>
        <charset val="128"/>
      </rPr>
      <t xml:space="preserve">
</t>
    </r>
    <r>
      <rPr>
        <b/>
        <sz val="9"/>
        <rFont val="ＭＳ Ｐゴシック"/>
        <family val="3"/>
        <charset val="128"/>
      </rPr>
      <t>Ｗ</t>
    </r>
    <r>
      <rPr>
        <b/>
        <vertAlign val="subscript"/>
        <sz val="9"/>
        <rFont val="ＭＳ Ｐゴシック"/>
        <family val="3"/>
        <charset val="128"/>
      </rPr>
      <t>ＳＯx</t>
    </r>
    <r>
      <rPr>
        <b/>
        <sz val="9"/>
        <rFont val="ＭＳ Ｐゴシック"/>
        <family val="3"/>
        <charset val="128"/>
      </rPr>
      <t>(kL/h)=Ｗ+Ｗi</t>
    </r>
    <phoneticPr fontId="1"/>
  </si>
  <si>
    <t>様式１　いおう酸化物総量規制に係るばい煙発生施設の使用計画</t>
    <rPh sb="0" eb="2">
      <t>ヨウシキ</t>
    </rPh>
    <phoneticPr fontId="1"/>
  </si>
  <si>
    <r>
      <t xml:space="preserve">原料の処理能力及び燃料の燃焼能力
</t>
    </r>
    <r>
      <rPr>
        <sz val="8"/>
        <rFont val="ＭＳ Ｐゴシック"/>
        <family val="3"/>
        <charset val="128"/>
      </rPr>
      <t>(kL/h)
(10</t>
    </r>
    <r>
      <rPr>
        <vertAlign val="superscript"/>
        <sz val="8"/>
        <rFont val="ＭＳ Ｐゴシック"/>
        <family val="3"/>
        <charset val="128"/>
      </rPr>
      <t>3</t>
    </r>
    <r>
      <rPr>
        <sz val="8"/>
        <rFont val="ＭＳ Ｐゴシック"/>
        <family val="3"/>
        <charset val="128"/>
      </rPr>
      <t>Nm</t>
    </r>
    <r>
      <rPr>
        <vertAlign val="superscript"/>
        <sz val="8"/>
        <rFont val="ＭＳ Ｐゴシック"/>
        <family val="3"/>
        <charset val="128"/>
      </rPr>
      <t>3</t>
    </r>
    <r>
      <rPr>
        <sz val="8"/>
        <rFont val="ＭＳ Ｐゴシック"/>
        <family val="3"/>
        <charset val="128"/>
      </rPr>
      <t>/h)
(t/h)</t>
    </r>
    <rPh sb="3" eb="5">
      <t>ショリ</t>
    </rPh>
    <rPh sb="5" eb="7">
      <t>ノウリョク</t>
    </rPh>
    <rPh sb="7" eb="8">
      <t>オヨ</t>
    </rPh>
    <phoneticPr fontId="1"/>
  </si>
  <si>
    <r>
      <t xml:space="preserve">燃料からの
SOx排出量
</t>
    </r>
    <r>
      <rPr>
        <sz val="6"/>
        <rFont val="ＭＳ Ｐゴシック"/>
        <family val="3"/>
        <charset val="128"/>
      </rPr>
      <t>(Nm</t>
    </r>
    <r>
      <rPr>
        <vertAlign val="superscript"/>
        <sz val="6"/>
        <rFont val="ＭＳ Ｐゴシック"/>
        <family val="3"/>
        <charset val="128"/>
      </rPr>
      <t>3</t>
    </r>
    <r>
      <rPr>
        <sz val="6"/>
        <rFont val="ＭＳ Ｐゴシック"/>
        <family val="3"/>
        <charset val="128"/>
      </rPr>
      <t>/h)</t>
    </r>
    <phoneticPr fontId="1"/>
  </si>
  <si>
    <r>
      <t xml:space="preserve">原料からの
SOx排出量
</t>
    </r>
    <r>
      <rPr>
        <sz val="6"/>
        <rFont val="ＭＳ Ｐゴシック"/>
        <family val="3"/>
        <charset val="128"/>
      </rPr>
      <t>(Nm</t>
    </r>
    <r>
      <rPr>
        <vertAlign val="superscript"/>
        <sz val="6"/>
        <rFont val="ＭＳ Ｐゴシック"/>
        <family val="3"/>
        <charset val="128"/>
      </rPr>
      <t>3</t>
    </r>
    <r>
      <rPr>
        <sz val="6"/>
        <rFont val="ＭＳ Ｐゴシック"/>
        <family val="3"/>
        <charset val="128"/>
      </rPr>
      <t>/h)</t>
    </r>
    <rPh sb="0" eb="2">
      <t>ゲンリョウ</t>
    </rPh>
    <phoneticPr fontId="1"/>
  </si>
  <si>
    <r>
      <t xml:space="preserve">実燃料使用量
</t>
    </r>
    <r>
      <rPr>
        <sz val="6"/>
        <rFont val="ＭＳ Ｐゴシック"/>
        <family val="3"/>
        <charset val="128"/>
      </rPr>
      <t>(kL/日)
(10</t>
    </r>
    <r>
      <rPr>
        <vertAlign val="superscript"/>
        <sz val="6"/>
        <rFont val="ＭＳ Ｐゴシック"/>
        <family val="3"/>
        <charset val="128"/>
      </rPr>
      <t>3</t>
    </r>
    <r>
      <rPr>
        <sz val="6"/>
        <rFont val="ＭＳ Ｐゴシック"/>
        <family val="3"/>
        <charset val="128"/>
      </rPr>
      <t>Nm</t>
    </r>
    <r>
      <rPr>
        <vertAlign val="superscript"/>
        <sz val="6"/>
        <rFont val="ＭＳ Ｐゴシック"/>
        <family val="3"/>
        <charset val="128"/>
      </rPr>
      <t>3</t>
    </r>
    <r>
      <rPr>
        <sz val="6"/>
        <rFont val="ＭＳ Ｐゴシック"/>
        <family val="3"/>
        <charset val="128"/>
      </rPr>
      <t>/日)
(t/日)</t>
    </r>
    <phoneticPr fontId="1"/>
  </si>
  <si>
    <r>
      <t xml:space="preserve">重油換算燃料使用量
</t>
    </r>
    <r>
      <rPr>
        <sz val="6"/>
        <rFont val="ＭＳ Ｐゴシック"/>
        <family val="3"/>
        <charset val="128"/>
      </rPr>
      <t>(t/日)</t>
    </r>
    <phoneticPr fontId="1"/>
  </si>
  <si>
    <r>
      <t xml:space="preserve">燃料からのSOx実排出量
</t>
    </r>
    <r>
      <rPr>
        <sz val="6"/>
        <rFont val="ＭＳ Ｐゴシック"/>
        <family val="3"/>
        <charset val="128"/>
      </rPr>
      <t>(Nm</t>
    </r>
    <r>
      <rPr>
        <vertAlign val="superscript"/>
        <sz val="6"/>
        <rFont val="ＭＳ Ｐゴシック"/>
        <family val="3"/>
        <charset val="128"/>
      </rPr>
      <t>3</t>
    </r>
    <r>
      <rPr>
        <sz val="6"/>
        <rFont val="ＭＳ Ｐゴシック"/>
        <family val="3"/>
        <charset val="128"/>
      </rPr>
      <t>/日)</t>
    </r>
    <phoneticPr fontId="1"/>
  </si>
  <si>
    <r>
      <t xml:space="preserve">総発熱量
</t>
    </r>
    <r>
      <rPr>
        <sz val="6"/>
        <rFont val="ＭＳ Ｐゴシック"/>
        <family val="3"/>
        <charset val="128"/>
      </rPr>
      <t>kJ/kg　
kJ/Nm</t>
    </r>
    <r>
      <rPr>
        <vertAlign val="superscript"/>
        <sz val="6"/>
        <rFont val="ＭＳ Ｐゴシック"/>
        <family val="3"/>
        <charset val="128"/>
      </rPr>
      <t>3</t>
    </r>
    <rPh sb="0" eb="4">
      <t>ソウハツネツリョウ</t>
    </rPh>
    <phoneticPr fontId="1"/>
  </si>
  <si>
    <r>
      <t xml:space="preserve">硫黄分
</t>
    </r>
    <r>
      <rPr>
        <sz val="6"/>
        <rFont val="ＭＳ Ｐゴシック"/>
        <family val="3"/>
        <charset val="128"/>
      </rPr>
      <t>(％)</t>
    </r>
    <phoneticPr fontId="1"/>
  </si>
  <si>
    <r>
      <t xml:space="preserve">混焼割合
</t>
    </r>
    <r>
      <rPr>
        <sz val="6"/>
        <rFont val="ＭＳ Ｐゴシック"/>
        <family val="3"/>
        <charset val="128"/>
      </rPr>
      <t>(％)</t>
    </r>
    <phoneticPr fontId="1"/>
  </si>
  <si>
    <t>伝熱面積
200l/h</t>
    <phoneticPr fontId="1"/>
  </si>
  <si>
    <t>伝熱面積
9.98㎡</t>
    <rPh sb="0" eb="2">
      <t>デンネツ</t>
    </rPh>
    <rPh sb="2" eb="4">
      <t>メンセキ</t>
    </rPh>
    <phoneticPr fontId="1"/>
  </si>
  <si>
    <t>伝熱面積
9.98㎡</t>
    <phoneticPr fontId="1"/>
  </si>
  <si>
    <t>伝熱面積
12㎡</t>
    <phoneticPr fontId="1"/>
  </si>
  <si>
    <t>定格容量
200kVA</t>
    <rPh sb="0" eb="2">
      <t>テイカク</t>
    </rPh>
    <rPh sb="2" eb="4">
      <t>ヨウリョウ</t>
    </rPh>
    <phoneticPr fontId="1"/>
  </si>
  <si>
    <t>定格能力
360kVA</t>
    <rPh sb="0" eb="2">
      <t>テイカク</t>
    </rPh>
    <rPh sb="2" eb="4">
      <t>ノウリョク</t>
    </rPh>
    <phoneticPr fontId="1"/>
  </si>
  <si>
    <t>燃料燃焼能力
1000l/h</t>
    <rPh sb="0" eb="2">
      <t>ネンリョウ</t>
    </rPh>
    <rPh sb="2" eb="4">
      <t>ネンショウ</t>
    </rPh>
    <rPh sb="4" eb="6">
      <t>ノウリョク</t>
    </rPh>
    <phoneticPr fontId="1"/>
  </si>
  <si>
    <t>設置年月日</t>
    <phoneticPr fontId="1"/>
  </si>
  <si>
    <t>燃焼能力</t>
    <rPh sb="0" eb="2">
      <t>ネンショウ</t>
    </rPh>
    <rPh sb="2" eb="4">
      <t>ノウリョク</t>
    </rPh>
    <phoneticPr fontId="1"/>
  </si>
  <si>
    <t>燃料種類</t>
    <rPh sb="0" eb="2">
      <t>ネンリョウ</t>
    </rPh>
    <rPh sb="2" eb="4">
      <t>シュルイ</t>
    </rPh>
    <phoneticPr fontId="1"/>
  </si>
  <si>
    <t>＜参考＞非常用ガスタービン、ディーゼル機関、ガス機関、ガソリン機関</t>
    <rPh sb="1" eb="3">
      <t>サンコウ</t>
    </rPh>
    <rPh sb="4" eb="7">
      <t>ヒジョウヨウ</t>
    </rPh>
    <rPh sb="19" eb="21">
      <t>キカン</t>
    </rPh>
    <rPh sb="24" eb="26">
      <t>キカン</t>
    </rPh>
    <rPh sb="31" eb="33">
      <t>キカン</t>
    </rPh>
    <phoneticPr fontId="1"/>
  </si>
  <si>
    <t>⑬=⑫/｛7×（④＋⑥）×0.9｝
　燃料中許容S分(％)</t>
    <rPh sb="19" eb="21">
      <t>ネンリョウ</t>
    </rPh>
    <rPh sb="21" eb="22">
      <t>チュウ</t>
    </rPh>
    <rPh sb="22" eb="24">
      <t>キョヨウ</t>
    </rPh>
    <rPh sb="25" eb="26">
      <t>ブン</t>
    </rPh>
    <phoneticPr fontId="1"/>
  </si>
  <si>
    <t>⑯=⑮/(7×⑭)
　使用燃料S分＿日平均(％)</t>
    <rPh sb="11" eb="13">
      <t>シヨウ</t>
    </rPh>
    <rPh sb="13" eb="15">
      <t>ネンリョウ</t>
    </rPh>
    <rPh sb="16" eb="17">
      <t>ブン</t>
    </rPh>
    <rPh sb="18" eb="19">
      <t>ニチ</t>
    </rPh>
    <rPh sb="19" eb="21">
      <t>ヘイキン</t>
    </rPh>
    <phoneticPr fontId="1"/>
  </si>
  <si>
    <t>⑫＝⑪-②
　燃料に係るSOx許容排出量</t>
    <rPh sb="7" eb="9">
      <t>ネンリョウ</t>
    </rPh>
    <rPh sb="10" eb="11">
      <t>カカ</t>
    </rPh>
    <rPh sb="15" eb="17">
      <t>キョヨウ</t>
    </rPh>
    <rPh sb="17" eb="19">
      <t>ハイシュツ</t>
    </rPh>
    <rPh sb="19" eb="20">
      <t>リョウ</t>
    </rPh>
    <phoneticPr fontId="1"/>
  </si>
  <si>
    <t>○○産業株式会社　堺工場</t>
    <phoneticPr fontId="1"/>
  </si>
  <si>
    <t>堺市堺区●●町○○丁●●番○○号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</si>
</sst>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0"/>
    <numFmt numFmtId="177" formatCode="0.000_);[Red]\(0.000\)"/>
    <numFmt numFmtId="178" formatCode="0.000_ "/>
    <numFmt numFmtId="179" formatCode="0.0_ "/>
    <numFmt numFmtId="180" formatCode="0.00_ "/>
    <numFmt numFmtId="181" formatCode="[$-411]ge\.m\.d;@"/>
  </numFmts>
  <fonts count="3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u/>
      <sz val="8"/>
      <name val="ＭＳ 明朝"/>
      <family val="1"/>
      <charset val="128"/>
    </font>
    <font>
      <sz val="10.5"/>
      <name val="ＭＳ 明朝"/>
      <family val="1"/>
      <charset val="128"/>
    </font>
    <font>
      <b/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vertAlign val="superscript"/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vertAlign val="superscript"/>
      <sz val="10"/>
      <name val="ＭＳ Ｐゴシック"/>
      <family val="3"/>
      <charset val="128"/>
    </font>
    <font>
      <b/>
      <vertAlign val="subscript"/>
      <sz val="9"/>
      <name val="ＭＳ Ｐゴシック"/>
      <family val="3"/>
      <charset val="128"/>
    </font>
    <font>
      <vertAlign val="superscript"/>
      <sz val="6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</fills>
  <borders count="8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/>
      <diagonal style="thin">
        <color indexed="64"/>
      </diagonal>
    </border>
    <border diagonalUp="1">
      <left style="hair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Border="1">
      <alignment vertical="center"/>
    </xf>
    <xf numFmtId="0" fontId="5" fillId="0" borderId="0" xfId="0" applyFont="1">
      <alignment vertical="center"/>
    </xf>
    <xf numFmtId="14" fontId="2" fillId="0" borderId="1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>
      <alignment vertical="center"/>
    </xf>
    <xf numFmtId="49" fontId="2" fillId="0" borderId="0" xfId="0" quotePrefix="1" applyNumberFormat="1" applyFont="1">
      <alignment vertical="center"/>
    </xf>
    <xf numFmtId="49" fontId="2" fillId="0" borderId="1" xfId="0" applyNumberFormat="1" applyFont="1" applyBorder="1">
      <alignment vertical="center"/>
    </xf>
    <xf numFmtId="180" fontId="2" fillId="0" borderId="0" xfId="0" applyNumberFormat="1" applyFont="1">
      <alignment vertical="center"/>
    </xf>
    <xf numFmtId="180" fontId="2" fillId="0" borderId="0" xfId="0" applyNumberFormat="1" applyFont="1" applyAlignment="1">
      <alignment horizontal="center" vertical="center" wrapText="1"/>
    </xf>
    <xf numFmtId="180" fontId="2" fillId="0" borderId="0" xfId="0" applyNumberFormat="1" applyFont="1" applyAlignment="1">
      <alignment horizontal="center" vertical="center"/>
    </xf>
    <xf numFmtId="180" fontId="3" fillId="0" borderId="0" xfId="0" applyNumberFormat="1" applyFont="1">
      <alignment vertical="center"/>
    </xf>
    <xf numFmtId="179" fontId="2" fillId="0" borderId="0" xfId="0" applyNumberFormat="1" applyFont="1" applyAlignment="1">
      <alignment horizontal="center" vertical="center" wrapText="1"/>
    </xf>
    <xf numFmtId="179" fontId="2" fillId="0" borderId="0" xfId="0" applyNumberFormat="1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77" fontId="5" fillId="0" borderId="4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left" vertical="center"/>
    </xf>
    <xf numFmtId="177" fontId="2" fillId="0" borderId="0" xfId="0" applyNumberFormat="1" applyFont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1" xfId="0" applyNumberFormat="1" applyFont="1" applyBorder="1">
      <alignment vertical="center"/>
    </xf>
    <xf numFmtId="177" fontId="2" fillId="0" borderId="2" xfId="0" applyNumberFormat="1" applyFont="1" applyFill="1" applyBorder="1">
      <alignment vertical="center"/>
    </xf>
    <xf numFmtId="177" fontId="3" fillId="0" borderId="0" xfId="0" applyNumberFormat="1" applyFont="1">
      <alignment vertical="center"/>
    </xf>
    <xf numFmtId="0" fontId="8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8" xfId="0" applyNumberFormat="1" applyFont="1" applyFill="1" applyBorder="1">
      <alignment vertical="center"/>
    </xf>
    <xf numFmtId="14" fontId="2" fillId="0" borderId="9" xfId="0" applyNumberFormat="1" applyFont="1" applyFill="1" applyBorder="1">
      <alignment vertical="center"/>
    </xf>
    <xf numFmtId="14" fontId="2" fillId="0" borderId="0" xfId="0" applyNumberFormat="1" applyFont="1" applyFill="1" applyBorder="1">
      <alignment vertical="center"/>
    </xf>
    <xf numFmtId="14" fontId="2" fillId="0" borderId="0" xfId="0" applyNumberFormat="1" applyFont="1">
      <alignment vertical="center"/>
    </xf>
    <xf numFmtId="14" fontId="3" fillId="0" borderId="0" xfId="0" applyNumberFormat="1" applyFont="1">
      <alignment vertical="center"/>
    </xf>
    <xf numFmtId="0" fontId="11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180" fontId="5" fillId="0" borderId="0" xfId="0" applyNumberFormat="1" applyFont="1" applyBorder="1" applyAlignment="1">
      <alignment vertical="center"/>
    </xf>
    <xf numFmtId="14" fontId="5" fillId="0" borderId="0" xfId="0" applyNumberFormat="1" applyFont="1" applyBorder="1" applyAlignment="1">
      <alignment vertical="center"/>
    </xf>
    <xf numFmtId="181" fontId="2" fillId="0" borderId="1" xfId="0" applyNumberFormat="1" applyFont="1" applyBorder="1">
      <alignment vertical="center"/>
    </xf>
    <xf numFmtId="0" fontId="2" fillId="0" borderId="1" xfId="0" applyNumberFormat="1" applyFont="1" applyFill="1" applyBorder="1" applyProtection="1">
      <alignment vertical="center"/>
    </xf>
    <xf numFmtId="0" fontId="2" fillId="0" borderId="1" xfId="0" applyNumberFormat="1" applyFont="1" applyFill="1" applyBorder="1">
      <alignment vertical="center"/>
    </xf>
    <xf numFmtId="181" fontId="2" fillId="0" borderId="1" xfId="0" applyNumberFormat="1" applyFont="1" applyFill="1" applyBorder="1" applyProtection="1">
      <alignment vertical="center"/>
    </xf>
    <xf numFmtId="177" fontId="2" fillId="0" borderId="3" xfId="0" applyNumberFormat="1" applyFont="1" applyFill="1" applyBorder="1" applyAlignment="1">
      <alignment vertical="center"/>
    </xf>
    <xf numFmtId="178" fontId="2" fillId="0" borderId="3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177" fontId="21" fillId="5" borderId="1" xfId="0" applyNumberFormat="1" applyFont="1" applyFill="1" applyBorder="1" applyAlignment="1">
      <alignment horizontal="center" vertical="center" wrapText="1"/>
    </xf>
    <xf numFmtId="177" fontId="2" fillId="0" borderId="11" xfId="0" applyNumberFormat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14" fontId="2" fillId="0" borderId="1" xfId="0" applyNumberFormat="1" applyFont="1" applyFill="1" applyBorder="1" applyAlignment="1">
      <alignment vertical="center" wrapText="1"/>
    </xf>
    <xf numFmtId="0" fontId="2" fillId="0" borderId="12" xfId="0" applyFont="1" applyBorder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2" fillId="0" borderId="5" xfId="0" applyNumberFormat="1" applyFont="1" applyFill="1" applyBorder="1">
      <alignment vertical="center"/>
    </xf>
    <xf numFmtId="178" fontId="21" fillId="0" borderId="16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177" fontId="21" fillId="5" borderId="1" xfId="0" applyNumberFormat="1" applyFont="1" applyFill="1" applyBorder="1" applyAlignment="1">
      <alignment horizontal="center" vertical="center" wrapText="1"/>
    </xf>
    <xf numFmtId="0" fontId="15" fillId="5" borderId="53" xfId="0" applyFont="1" applyFill="1" applyBorder="1" applyAlignment="1">
      <alignment vertical="center"/>
    </xf>
    <xf numFmtId="0" fontId="15" fillId="5" borderId="54" xfId="0" applyFont="1" applyFill="1" applyBorder="1" applyAlignment="1">
      <alignment vertical="center"/>
    </xf>
    <xf numFmtId="0" fontId="11" fillId="0" borderId="70" xfId="0" applyFont="1" applyFill="1" applyBorder="1" applyAlignment="1">
      <alignment vertical="center"/>
    </xf>
    <xf numFmtId="0" fontId="12" fillId="0" borderId="70" xfId="0" applyFont="1" applyBorder="1" applyAlignment="1">
      <alignment vertical="center"/>
    </xf>
    <xf numFmtId="0" fontId="0" fillId="0" borderId="71" xfId="0" applyBorder="1" applyAlignment="1">
      <alignment vertical="center"/>
    </xf>
    <xf numFmtId="177" fontId="25" fillId="5" borderId="34" xfId="0" applyNumberFormat="1" applyFont="1" applyFill="1" applyBorder="1" applyAlignment="1">
      <alignment vertical="center"/>
    </xf>
    <xf numFmtId="0" fontId="25" fillId="0" borderId="74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5" fillId="5" borderId="55" xfId="0" applyFont="1" applyFill="1" applyBorder="1" applyAlignment="1">
      <alignment vertical="center"/>
    </xf>
    <xf numFmtId="0" fontId="15" fillId="5" borderId="56" xfId="0" applyFont="1" applyFill="1" applyBorder="1" applyAlignment="1">
      <alignment vertical="center"/>
    </xf>
    <xf numFmtId="0" fontId="11" fillId="0" borderId="72" xfId="0" applyFont="1" applyFill="1" applyBorder="1" applyAlignment="1">
      <alignment vertical="center"/>
    </xf>
    <xf numFmtId="0" fontId="12" fillId="0" borderId="72" xfId="0" applyFont="1" applyBorder="1" applyAlignment="1">
      <alignment vertical="center"/>
    </xf>
    <xf numFmtId="0" fontId="0" fillId="0" borderId="73" xfId="0" applyBorder="1" applyAlignment="1">
      <alignment vertical="center"/>
    </xf>
    <xf numFmtId="0" fontId="21" fillId="5" borderId="1" xfId="0" applyFont="1" applyFill="1" applyBorder="1" applyAlignment="1">
      <alignment horizontal="center" vertical="center" wrapText="1"/>
    </xf>
    <xf numFmtId="0" fontId="21" fillId="5" borderId="35" xfId="0" applyFont="1" applyFill="1" applyBorder="1" applyAlignment="1">
      <alignment horizontal="center" vertical="center" textRotation="255" wrapText="1"/>
    </xf>
    <xf numFmtId="0" fontId="21" fillId="5" borderId="36" xfId="0" applyFont="1" applyFill="1" applyBorder="1" applyAlignment="1">
      <alignment horizontal="center" vertical="center" textRotation="255" wrapText="1"/>
    </xf>
    <xf numFmtId="0" fontId="21" fillId="5" borderId="37" xfId="0" applyFont="1" applyFill="1" applyBorder="1" applyAlignment="1">
      <alignment horizontal="center" vertical="center" textRotation="255" wrapText="1"/>
    </xf>
    <xf numFmtId="0" fontId="23" fillId="5" borderId="38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5" borderId="40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1" fillId="5" borderId="39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177" fontId="21" fillId="5" borderId="38" xfId="0" applyNumberFormat="1" applyFont="1" applyFill="1" applyBorder="1" applyAlignment="1">
      <alignment horizontal="center" vertical="center" wrapText="1"/>
    </xf>
    <xf numFmtId="0" fontId="23" fillId="5" borderId="39" xfId="0" applyFont="1" applyFill="1" applyBorder="1" applyAlignment="1">
      <alignment horizontal="center" vertical="center" wrapText="1"/>
    </xf>
    <xf numFmtId="0" fontId="23" fillId="5" borderId="32" xfId="0" applyFont="1" applyFill="1" applyBorder="1" applyAlignment="1">
      <alignment horizontal="center" vertical="center" wrapText="1"/>
    </xf>
    <xf numFmtId="0" fontId="23" fillId="5" borderId="41" xfId="0" applyFont="1" applyFill="1" applyBorder="1" applyAlignment="1">
      <alignment horizontal="center" vertical="center" wrapText="1"/>
    </xf>
    <xf numFmtId="0" fontId="21" fillId="5" borderId="39" xfId="0" applyFont="1" applyFill="1" applyBorder="1" applyAlignment="1">
      <alignment horizontal="center" vertical="top" wrapText="1"/>
    </xf>
    <xf numFmtId="0" fontId="24" fillId="5" borderId="33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23" xfId="0" applyFont="1" applyFill="1" applyBorder="1" applyAlignment="1">
      <alignment horizontal="center" vertical="center" wrapText="1"/>
    </xf>
    <xf numFmtId="49" fontId="21" fillId="5" borderId="1" xfId="0" applyNumberFormat="1" applyFont="1" applyFill="1" applyBorder="1" applyAlignment="1">
      <alignment horizontal="center" vertical="center" wrapText="1"/>
    </xf>
    <xf numFmtId="0" fontId="21" fillId="5" borderId="42" xfId="0" applyFont="1" applyFill="1" applyBorder="1" applyAlignment="1">
      <alignment horizontal="center" vertical="center" wrapText="1"/>
    </xf>
    <xf numFmtId="0" fontId="21" fillId="5" borderId="43" xfId="0" applyFont="1" applyFill="1" applyBorder="1" applyAlignment="1">
      <alignment horizontal="center" vertical="center" wrapText="1"/>
    </xf>
    <xf numFmtId="0" fontId="24" fillId="5" borderId="44" xfId="0" applyFont="1" applyFill="1" applyBorder="1" applyAlignment="1">
      <alignment horizontal="center" vertical="center" wrapText="1"/>
    </xf>
    <xf numFmtId="180" fontId="21" fillId="5" borderId="38" xfId="0" applyNumberFormat="1" applyFont="1" applyFill="1" applyBorder="1" applyAlignment="1">
      <alignment horizontal="center" vertical="center" wrapText="1"/>
    </xf>
    <xf numFmtId="180" fontId="21" fillId="5" borderId="1" xfId="0" applyNumberFormat="1" applyFont="1" applyFill="1" applyBorder="1" applyAlignment="1">
      <alignment horizontal="center" vertical="center" wrapText="1"/>
    </xf>
    <xf numFmtId="14" fontId="21" fillId="5" borderId="40" xfId="0" applyNumberFormat="1" applyFont="1" applyFill="1" applyBorder="1" applyAlignment="1">
      <alignment horizontal="center" vertical="center" wrapText="1"/>
    </xf>
    <xf numFmtId="14" fontId="24" fillId="5" borderId="7" xfId="0" applyNumberFormat="1" applyFont="1" applyFill="1" applyBorder="1" applyAlignment="1">
      <alignment horizontal="center" vertical="center" wrapText="1"/>
    </xf>
    <xf numFmtId="14" fontId="24" fillId="5" borderId="3" xfId="0" applyNumberFormat="1" applyFont="1" applyFill="1" applyBorder="1" applyAlignment="1">
      <alignment horizontal="center" vertical="center" wrapText="1"/>
    </xf>
    <xf numFmtId="0" fontId="2" fillId="0" borderId="61" xfId="0" applyFont="1" applyBorder="1" applyAlignment="1">
      <alignment horizontal="left" vertical="center" wrapText="1"/>
    </xf>
    <xf numFmtId="0" fontId="0" fillId="0" borderId="62" xfId="0" applyBorder="1" applyAlignment="1">
      <alignment vertical="center" wrapText="1"/>
    </xf>
    <xf numFmtId="177" fontId="21" fillId="5" borderId="1" xfId="0" applyNumberFormat="1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textRotation="255" wrapText="1"/>
    </xf>
    <xf numFmtId="0" fontId="24" fillId="5" borderId="3" xfId="0" applyFont="1" applyFill="1" applyBorder="1" applyAlignment="1">
      <alignment horizontal="center" vertical="center" textRotation="255"/>
    </xf>
    <xf numFmtId="0" fontId="2" fillId="0" borderId="61" xfId="0" applyFont="1" applyBorder="1" applyAlignment="1">
      <alignment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180" fontId="2" fillId="0" borderId="8" xfId="0" applyNumberFormat="1" applyFont="1" applyFill="1" applyBorder="1">
      <alignment vertical="center"/>
    </xf>
    <xf numFmtId="180" fontId="2" fillId="0" borderId="9" xfId="0" applyNumberFormat="1" applyFont="1" applyFill="1" applyBorder="1">
      <alignment vertical="center"/>
    </xf>
    <xf numFmtId="180" fontId="2" fillId="0" borderId="24" xfId="0" applyNumberFormat="1" applyFont="1" applyFill="1" applyBorder="1">
      <alignment vertical="center"/>
    </xf>
    <xf numFmtId="0" fontId="2" fillId="0" borderId="47" xfId="0" applyFont="1" applyFill="1" applyBorder="1" applyAlignment="1" applyProtection="1">
      <alignment horizontal="center" vertical="center"/>
      <protection locked="0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" fillId="0" borderId="66" xfId="0" applyFont="1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9" xfId="0" applyBorder="1" applyAlignment="1">
      <alignment vertical="center"/>
    </xf>
    <xf numFmtId="0" fontId="13" fillId="3" borderId="31" xfId="0" applyFont="1" applyFill="1" applyBorder="1" applyAlignment="1">
      <alignment vertical="center" wrapText="1"/>
    </xf>
    <xf numFmtId="0" fontId="21" fillId="3" borderId="32" xfId="0" applyFont="1" applyFill="1" applyBorder="1" applyAlignment="1">
      <alignment vertical="center"/>
    </xf>
    <xf numFmtId="0" fontId="21" fillId="3" borderId="33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177" fontId="2" fillId="0" borderId="25" xfId="0" applyNumberFormat="1" applyFont="1" applyFill="1" applyBorder="1" applyAlignment="1">
      <alignment vertical="center" wrapText="1"/>
    </xf>
    <xf numFmtId="177" fontId="2" fillId="0" borderId="8" xfId="0" applyNumberFormat="1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/>
    </xf>
    <xf numFmtId="0" fontId="25" fillId="3" borderId="31" xfId="0" applyFont="1" applyFill="1" applyBorder="1" applyAlignment="1">
      <alignment horizontal="left" vertical="top" wrapText="1"/>
    </xf>
    <xf numFmtId="0" fontId="24" fillId="0" borderId="32" xfId="0" applyFont="1" applyBorder="1" applyAlignment="1">
      <alignment horizontal="left" vertical="top"/>
    </xf>
    <xf numFmtId="0" fontId="24" fillId="0" borderId="33" xfId="0" applyFont="1" applyBorder="1" applyAlignment="1">
      <alignment horizontal="left" vertical="top"/>
    </xf>
    <xf numFmtId="0" fontId="25" fillId="3" borderId="14" xfId="0" applyFont="1" applyFill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28" fillId="0" borderId="0" xfId="0" applyFont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4" borderId="31" xfId="0" applyFont="1" applyFill="1" applyBorder="1" applyAlignment="1">
      <alignment horizontal="center" vertical="center"/>
    </xf>
    <xf numFmtId="0" fontId="26" fillId="4" borderId="32" xfId="0" applyFont="1" applyFill="1" applyBorder="1" applyAlignment="1">
      <alignment horizontal="center" vertical="center"/>
    </xf>
    <xf numFmtId="0" fontId="26" fillId="4" borderId="33" xfId="0" applyFont="1" applyFill="1" applyBorder="1" applyAlignment="1">
      <alignment horizontal="center" vertical="center"/>
    </xf>
    <xf numFmtId="0" fontId="26" fillId="4" borderId="15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28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vertical="center"/>
    </xf>
    <xf numFmtId="0" fontId="24" fillId="0" borderId="60" xfId="0" applyFont="1" applyBorder="1" applyAlignment="1">
      <alignment vertical="center"/>
    </xf>
    <xf numFmtId="177" fontId="11" fillId="0" borderId="6" xfId="0" applyNumberFormat="1" applyFont="1" applyFill="1" applyBorder="1" applyAlignment="1">
      <alignment horizontal="right" vertical="center"/>
    </xf>
    <xf numFmtId="177" fontId="11" fillId="0" borderId="9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horizontal="right" vertical="center"/>
    </xf>
    <xf numFmtId="177" fontId="21" fillId="7" borderId="31" xfId="0" applyNumberFormat="1" applyFont="1" applyFill="1" applyBorder="1" applyAlignment="1">
      <alignment vertical="center" wrapText="1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Border="1" applyAlignment="1">
      <alignment vertical="center"/>
    </xf>
    <xf numFmtId="176" fontId="29" fillId="0" borderId="45" xfId="0" applyNumberFormat="1" applyFont="1" applyFill="1" applyBorder="1" applyAlignment="1">
      <alignment horizontal="left" vertical="center" wrapText="1" indent="1"/>
    </xf>
    <xf numFmtId="0" fontId="24" fillId="0" borderId="45" xfId="0" applyFont="1" applyBorder="1" applyAlignment="1">
      <alignment horizontal="left" vertical="center" wrapText="1" indent="1"/>
    </xf>
    <xf numFmtId="0" fontId="24" fillId="0" borderId="46" xfId="0" applyFont="1" applyBorder="1" applyAlignment="1">
      <alignment horizontal="left" vertical="center" wrapText="1" indent="1"/>
    </xf>
    <xf numFmtId="0" fontId="24" fillId="0" borderId="76" xfId="0" applyFont="1" applyFill="1" applyBorder="1" applyAlignment="1">
      <alignment horizontal="left" vertical="center" wrapText="1"/>
    </xf>
    <xf numFmtId="0" fontId="24" fillId="0" borderId="19" xfId="0" applyFont="1" applyBorder="1" applyAlignment="1">
      <alignment vertical="center" wrapText="1"/>
    </xf>
    <xf numFmtId="0" fontId="24" fillId="0" borderId="77" xfId="0" applyFont="1" applyBorder="1" applyAlignment="1">
      <alignment vertical="center" wrapText="1"/>
    </xf>
    <xf numFmtId="0" fontId="0" fillId="0" borderId="7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176" fontId="29" fillId="0" borderId="57" xfId="0" applyNumberFormat="1" applyFont="1" applyFill="1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24" fillId="0" borderId="79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80" fontId="21" fillId="0" borderId="59" xfId="0" applyNumberFormat="1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178" fontId="27" fillId="2" borderId="25" xfId="0" applyNumberFormat="1" applyFont="1" applyFill="1" applyBorder="1" applyAlignment="1">
      <alignment vertical="center"/>
    </xf>
    <xf numFmtId="0" fontId="27" fillId="2" borderId="26" xfId="0" applyFont="1" applyFill="1" applyBorder="1" applyAlignment="1">
      <alignment vertical="center"/>
    </xf>
    <xf numFmtId="0" fontId="27" fillId="2" borderId="27" xfId="0" applyFont="1" applyFill="1" applyBorder="1" applyAlignment="1">
      <alignment vertical="center"/>
    </xf>
    <xf numFmtId="0" fontId="27" fillId="2" borderId="28" xfId="0" applyFont="1" applyFill="1" applyBorder="1" applyAlignment="1">
      <alignment vertical="center"/>
    </xf>
    <xf numFmtId="177" fontId="27" fillId="2" borderId="14" xfId="0" applyNumberFormat="1" applyFont="1" applyFill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8" xfId="0" applyBorder="1" applyAlignment="1">
      <alignment vertical="center"/>
    </xf>
    <xf numFmtId="0" fontId="28" fillId="6" borderId="13" xfId="0" applyFont="1" applyFill="1" applyBorder="1" applyAlignment="1">
      <alignment horizontal="right" vertical="center"/>
    </xf>
    <xf numFmtId="0" fontId="28" fillId="0" borderId="10" xfId="0" applyFont="1" applyBorder="1" applyAlignment="1">
      <alignment horizontal="right" vertical="center"/>
    </xf>
    <xf numFmtId="0" fontId="28" fillId="0" borderId="26" xfId="0" applyFont="1" applyBorder="1" applyAlignment="1">
      <alignment horizontal="right" vertical="center"/>
    </xf>
    <xf numFmtId="0" fontId="28" fillId="0" borderId="15" xfId="0" applyFont="1" applyBorder="1" applyAlignment="1">
      <alignment horizontal="right" vertical="center"/>
    </xf>
    <xf numFmtId="0" fontId="28" fillId="0" borderId="5" xfId="0" applyFont="1" applyBorder="1" applyAlignment="1">
      <alignment horizontal="right" vertical="center"/>
    </xf>
    <xf numFmtId="0" fontId="28" fillId="0" borderId="28" xfId="0" applyFont="1" applyBorder="1" applyAlignment="1">
      <alignment horizontal="right" vertical="center"/>
    </xf>
    <xf numFmtId="0" fontId="24" fillId="0" borderId="63" xfId="0" applyFont="1" applyFill="1" applyBorder="1" applyAlignment="1">
      <alignment horizontal="left" vertical="center" wrapText="1"/>
    </xf>
    <xf numFmtId="0" fontId="24" fillId="0" borderId="64" xfId="0" applyFont="1" applyBorder="1" applyAlignment="1">
      <alignment vertical="center" wrapText="1"/>
    </xf>
    <xf numFmtId="0" fontId="24" fillId="0" borderId="65" xfId="0" applyFont="1" applyBorder="1" applyAlignment="1">
      <alignment vertical="center" wrapText="1"/>
    </xf>
    <xf numFmtId="0" fontId="0" fillId="0" borderId="62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193704</xdr:colOff>
      <xdr:row>6</xdr:row>
      <xdr:rowOff>1362</xdr:rowOff>
    </xdr:from>
    <xdr:ext cx="1003724" cy="525316"/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995429" y="1706337"/>
          <a:ext cx="1003724" cy="525316"/>
        </a:xfrm>
        <a:prstGeom prst="bracketPair">
          <a:avLst>
            <a:gd name="adj" fmla="val 6746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 anchorCtr="0">
          <a:noAutofit/>
        </a:bodyPr>
        <a:lstStyle/>
        <a:p>
          <a:pPr algn="l">
            <a:lnSpc>
              <a:spcPts val="800"/>
            </a:lnSpc>
          </a:pPr>
          <a:r>
            <a:rPr kumimoji="1" lang="ja-JP" altLang="en-US" sz="800">
              <a:solidFill>
                <a:sysClr val="windowText" lastClr="000000"/>
              </a:solidFill>
            </a:rPr>
            <a:t>交互使用の場合は、対象となる施設の組み合わせを明記すること</a:t>
          </a:r>
        </a:p>
      </xdr:txBody>
    </xdr:sp>
    <xdr:clientData/>
  </xdr:oneCellAnchor>
  <xdr:oneCellAnchor>
    <xdr:from>
      <xdr:col>10</xdr:col>
      <xdr:colOff>107686</xdr:colOff>
      <xdr:row>6</xdr:row>
      <xdr:rowOff>385501</xdr:rowOff>
    </xdr:from>
    <xdr:ext cx="300404" cy="310557"/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41686" y="2090476"/>
          <a:ext cx="300404" cy="310557"/>
        </a:xfrm>
        <a:prstGeom prst="bracketPair">
          <a:avLst>
            <a:gd name="adj" fmla="val 6746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 anchorCtr="0">
          <a:noAutofit/>
        </a:bodyPr>
        <a:lstStyle/>
        <a:p>
          <a:pPr algn="l">
            <a:lnSpc>
              <a:spcPts val="800"/>
            </a:lnSpc>
          </a:pP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193704</xdr:colOff>
      <xdr:row>6</xdr:row>
      <xdr:rowOff>1362</xdr:rowOff>
    </xdr:from>
    <xdr:ext cx="1003724" cy="525316"/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882490" y="1715862"/>
          <a:ext cx="1003724" cy="525316"/>
        </a:xfrm>
        <a:prstGeom prst="bracketPair">
          <a:avLst>
            <a:gd name="adj" fmla="val 6746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 anchorCtr="0">
          <a:noAutofit/>
        </a:bodyPr>
        <a:lstStyle/>
        <a:p>
          <a:pPr algn="l">
            <a:lnSpc>
              <a:spcPts val="800"/>
            </a:lnSpc>
          </a:pPr>
          <a:r>
            <a:rPr kumimoji="1" lang="ja-JP" altLang="en-US" sz="800">
              <a:solidFill>
                <a:sysClr val="windowText" lastClr="000000"/>
              </a:solidFill>
            </a:rPr>
            <a:t>交互使用の場合は、対象となる施設の組み合わせを明記すること</a:t>
          </a:r>
        </a:p>
      </xdr:txBody>
    </xdr:sp>
    <xdr:clientData/>
  </xdr:oneCellAnchor>
  <xdr:oneCellAnchor>
    <xdr:from>
      <xdr:col>10</xdr:col>
      <xdr:colOff>107686</xdr:colOff>
      <xdr:row>6</xdr:row>
      <xdr:rowOff>385501</xdr:rowOff>
    </xdr:from>
    <xdr:ext cx="300404" cy="310557"/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755451" y="2088795"/>
          <a:ext cx="300404" cy="310557"/>
        </a:xfrm>
        <a:prstGeom prst="bracketPair">
          <a:avLst>
            <a:gd name="adj" fmla="val 6746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 anchorCtr="0">
          <a:noAutofit/>
        </a:bodyPr>
        <a:lstStyle/>
        <a:p>
          <a:pPr algn="l">
            <a:lnSpc>
              <a:spcPts val="800"/>
            </a:lnSpc>
          </a:pP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K43"/>
  <sheetViews>
    <sheetView tabSelected="1" view="pageBreakPreview" topLeftCell="B1" zoomScaleNormal="100" zoomScaleSheetLayoutView="100" workbookViewId="0">
      <pane xSplit="1" ySplit="8" topLeftCell="C9" activePane="bottomRight" state="frozen"/>
      <selection activeCell="AG34" sqref="AG34"/>
      <selection pane="topRight" activeCell="AG34" sqref="AG34"/>
      <selection pane="bottomLeft" activeCell="AG34" sqref="AG34"/>
      <selection pane="bottomRight" activeCell="D2" sqref="D2"/>
    </sheetView>
  </sheetViews>
  <sheetFormatPr defaultRowHeight="11.25"/>
  <cols>
    <col min="1" max="1" width="0.5" style="5" customWidth="1"/>
    <col min="2" max="2" width="6.625" style="5" customWidth="1"/>
    <col min="3" max="3" width="4.875" style="5" customWidth="1"/>
    <col min="4" max="4" width="13.5" style="5" customWidth="1"/>
    <col min="5" max="5" width="8.25" style="5" bestFit="1" customWidth="1"/>
    <col min="6" max="6" width="10.625" style="5" customWidth="1"/>
    <col min="7" max="7" width="7.375" style="5" customWidth="1"/>
    <col min="8" max="8" width="8.75" style="5" customWidth="1"/>
    <col min="9" max="10" width="4.75" style="5" customWidth="1"/>
    <col min="11" max="11" width="7.375" style="5" customWidth="1"/>
    <col min="12" max="12" width="8.125" style="5" customWidth="1"/>
    <col min="13" max="13" width="5" style="5" customWidth="1"/>
    <col min="14" max="16" width="6.125" style="5" customWidth="1"/>
    <col min="17" max="17" width="6.25" style="19" customWidth="1"/>
    <col min="18" max="18" width="5" style="48" customWidth="1"/>
    <col min="19" max="19" width="7.625" style="35" hidden="1" customWidth="1"/>
    <col min="20" max="22" width="6.125" style="35" customWidth="1"/>
    <col min="23" max="23" width="5.875" style="12" customWidth="1"/>
    <col min="24" max="25" width="3.125" style="12" customWidth="1"/>
    <col min="26" max="26" width="3.125" style="5" customWidth="1"/>
    <col min="27" max="29" width="9.125" style="5" customWidth="1"/>
    <col min="30" max="30" width="9.625" style="5" customWidth="1"/>
    <col min="31" max="31" width="9.125" style="5" customWidth="1"/>
    <col min="32" max="32" width="4.875" style="5" hidden="1" customWidth="1"/>
    <col min="33" max="33" width="12.125" style="5" bestFit="1" customWidth="1"/>
    <col min="34" max="34" width="7.125" style="5" bestFit="1" customWidth="1"/>
    <col min="35" max="35" width="10.5" style="5" bestFit="1" customWidth="1"/>
    <col min="36" max="36" width="6" style="5" bestFit="1" customWidth="1"/>
    <col min="37" max="37" width="12.125" style="5" bestFit="1" customWidth="1"/>
    <col min="38" max="16384" width="9" style="5"/>
  </cols>
  <sheetData>
    <row r="1" spans="2:37" s="8" customFormat="1" ht="14.25" customHeight="1">
      <c r="B1" s="68" t="s">
        <v>104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56"/>
      <c r="R1" s="57"/>
      <c r="S1" s="31"/>
      <c r="T1" s="32"/>
      <c r="U1" s="32"/>
      <c r="V1" s="32"/>
      <c r="W1" s="29"/>
      <c r="X1" s="29"/>
      <c r="Y1" s="29"/>
      <c r="Z1" s="28"/>
      <c r="AA1" s="28"/>
      <c r="AB1" s="28"/>
      <c r="AC1" s="28"/>
      <c r="AD1" s="28"/>
    </row>
    <row r="2" spans="2:37" s="8" customFormat="1" ht="14.25" customHeight="1" thickBot="1"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56"/>
      <c r="R2" s="57"/>
      <c r="S2" s="32"/>
      <c r="T2" s="32"/>
      <c r="U2" s="32"/>
      <c r="V2" s="32"/>
      <c r="W2" s="29"/>
      <c r="X2" s="29"/>
      <c r="Y2" s="29"/>
      <c r="Z2" s="28"/>
      <c r="AA2" s="28"/>
      <c r="AB2" s="28"/>
      <c r="AC2" s="28"/>
      <c r="AD2" s="28"/>
    </row>
    <row r="3" spans="2:37" ht="15.75" customHeight="1" thickBot="1">
      <c r="B3" s="83" t="s">
        <v>43</v>
      </c>
      <c r="C3" s="84"/>
      <c r="D3" s="85"/>
      <c r="E3" s="86"/>
      <c r="F3" s="86"/>
      <c r="G3" s="86"/>
      <c r="H3" s="87"/>
      <c r="I3" s="88" t="s">
        <v>44</v>
      </c>
      <c r="J3" s="89"/>
      <c r="K3" s="67"/>
      <c r="L3" s="53"/>
      <c r="M3" s="53"/>
      <c r="N3" s="53"/>
      <c r="O3" s="53"/>
      <c r="P3" s="53"/>
      <c r="Q3" s="55"/>
      <c r="R3" s="5"/>
      <c r="S3" s="5"/>
      <c r="T3" s="26"/>
      <c r="U3" s="5"/>
      <c r="V3" s="90"/>
      <c r="W3" s="90"/>
      <c r="X3" s="25"/>
      <c r="Y3" s="26"/>
      <c r="Z3" s="26"/>
      <c r="AA3" s="26"/>
      <c r="AB3" s="26"/>
      <c r="AC3" s="26"/>
      <c r="AD3" s="26"/>
      <c r="AE3" s="26"/>
      <c r="AF3" s="26"/>
      <c r="AG3" s="26"/>
    </row>
    <row r="4" spans="2:37" ht="15.75" customHeight="1" thickBot="1">
      <c r="B4" s="91" t="s">
        <v>97</v>
      </c>
      <c r="C4" s="92"/>
      <c r="D4" s="93"/>
      <c r="E4" s="94"/>
      <c r="F4" s="94"/>
      <c r="G4" s="94"/>
      <c r="H4" s="95"/>
      <c r="J4" s="33" t="s">
        <v>98</v>
      </c>
      <c r="K4" s="34" t="str">
        <f>IF(K3="","",IF(K3="A-1",2,IF(K3="B-2",5,3)))</f>
        <v/>
      </c>
      <c r="P4" s="53"/>
      <c r="Q4" s="53"/>
      <c r="R4" s="55"/>
      <c r="S4" s="42"/>
      <c r="T4" s="43"/>
      <c r="U4" s="33"/>
      <c r="V4" s="34"/>
      <c r="W4" s="25"/>
      <c r="X4" s="25"/>
      <c r="Y4" s="25"/>
      <c r="Z4" s="26"/>
      <c r="AA4" s="26"/>
      <c r="AB4" s="26"/>
      <c r="AC4" s="26"/>
      <c r="AD4" s="26"/>
      <c r="AE4" s="26"/>
      <c r="AF4" s="26"/>
      <c r="AG4" s="26"/>
      <c r="AH4" s="26"/>
    </row>
    <row r="5" spans="2:37" ht="25.5" customHeight="1" thickBot="1">
      <c r="H5" s="16"/>
      <c r="Q5" s="5"/>
      <c r="R5" s="19"/>
      <c r="S5" s="48"/>
      <c r="W5" s="35"/>
      <c r="Z5" s="12"/>
    </row>
    <row r="6" spans="2:37" s="1" customFormat="1" ht="48.75" customHeight="1">
      <c r="B6" s="97" t="s">
        <v>0</v>
      </c>
      <c r="C6" s="100" t="s">
        <v>82</v>
      </c>
      <c r="D6" s="102" t="s">
        <v>1</v>
      </c>
      <c r="E6" s="102" t="s">
        <v>5</v>
      </c>
      <c r="F6" s="103" t="s">
        <v>95</v>
      </c>
      <c r="G6" s="106" t="s">
        <v>105</v>
      </c>
      <c r="H6" s="118" t="s">
        <v>101</v>
      </c>
      <c r="I6" s="119"/>
      <c r="J6" s="119"/>
      <c r="K6" s="119"/>
      <c r="L6" s="120"/>
      <c r="M6" s="102" t="s">
        <v>41</v>
      </c>
      <c r="N6" s="102" t="s">
        <v>106</v>
      </c>
      <c r="O6" s="102"/>
      <c r="P6" s="102" t="s">
        <v>107</v>
      </c>
      <c r="Q6" s="102"/>
      <c r="R6" s="121" t="s">
        <v>16</v>
      </c>
      <c r="S6" s="123" t="s">
        <v>71</v>
      </c>
      <c r="T6" s="109" t="s">
        <v>93</v>
      </c>
      <c r="U6" s="109"/>
      <c r="V6" s="109"/>
      <c r="W6" s="109"/>
      <c r="X6" s="110" t="s">
        <v>17</v>
      </c>
      <c r="Y6" s="111"/>
      <c r="Z6" s="112"/>
      <c r="AA6" s="102" t="s">
        <v>92</v>
      </c>
      <c r="AB6" s="102"/>
      <c r="AC6" s="102"/>
      <c r="AD6" s="113" t="s">
        <v>47</v>
      </c>
      <c r="AE6" s="114"/>
    </row>
    <row r="7" spans="2:37" s="1" customFormat="1" ht="34.5" customHeight="1">
      <c r="B7" s="98"/>
      <c r="C7" s="101"/>
      <c r="D7" s="96"/>
      <c r="E7" s="96"/>
      <c r="F7" s="104"/>
      <c r="G7" s="107"/>
      <c r="H7" s="117" t="s">
        <v>6</v>
      </c>
      <c r="I7" s="96" t="s">
        <v>113</v>
      </c>
      <c r="J7" s="96" t="s">
        <v>112</v>
      </c>
      <c r="K7" s="96" t="s">
        <v>91</v>
      </c>
      <c r="L7" s="96" t="s">
        <v>111</v>
      </c>
      <c r="M7" s="96"/>
      <c r="N7" s="96" t="s">
        <v>8</v>
      </c>
      <c r="O7" s="96" t="s">
        <v>3</v>
      </c>
      <c r="P7" s="96" t="s">
        <v>2</v>
      </c>
      <c r="Q7" s="96" t="s">
        <v>3</v>
      </c>
      <c r="R7" s="122"/>
      <c r="S7" s="124"/>
      <c r="T7" s="128" t="s">
        <v>7</v>
      </c>
      <c r="U7" s="128"/>
      <c r="V7" s="128" t="s">
        <v>10</v>
      </c>
      <c r="W7" s="128"/>
      <c r="X7" s="129" t="s">
        <v>18</v>
      </c>
      <c r="Y7" s="129" t="s">
        <v>19</v>
      </c>
      <c r="Z7" s="129" t="s">
        <v>20</v>
      </c>
      <c r="AA7" s="96" t="s">
        <v>108</v>
      </c>
      <c r="AB7" s="96" t="s">
        <v>109</v>
      </c>
      <c r="AC7" s="96" t="s">
        <v>110</v>
      </c>
      <c r="AD7" s="107"/>
      <c r="AE7" s="115"/>
    </row>
    <row r="8" spans="2:37" s="1" customFormat="1" ht="26.25" customHeight="1">
      <c r="B8" s="99"/>
      <c r="C8" s="101"/>
      <c r="D8" s="96"/>
      <c r="E8" s="96"/>
      <c r="F8" s="105"/>
      <c r="G8" s="108"/>
      <c r="H8" s="117"/>
      <c r="I8" s="96"/>
      <c r="J8" s="96"/>
      <c r="K8" s="96"/>
      <c r="L8" s="96"/>
      <c r="M8" s="96"/>
      <c r="N8" s="96"/>
      <c r="O8" s="96"/>
      <c r="P8" s="96"/>
      <c r="Q8" s="96"/>
      <c r="R8" s="122"/>
      <c r="S8" s="125"/>
      <c r="T8" s="82" t="s">
        <v>9</v>
      </c>
      <c r="U8" s="82" t="s">
        <v>12</v>
      </c>
      <c r="V8" s="82" t="s">
        <v>11</v>
      </c>
      <c r="W8" s="82" t="s">
        <v>13</v>
      </c>
      <c r="X8" s="130"/>
      <c r="Y8" s="130"/>
      <c r="Z8" s="130"/>
      <c r="AA8" s="96"/>
      <c r="AB8" s="96"/>
      <c r="AC8" s="96"/>
      <c r="AD8" s="108"/>
      <c r="AE8" s="116"/>
      <c r="AG8" s="15" t="s">
        <v>24</v>
      </c>
      <c r="AH8" s="15"/>
      <c r="AI8" s="20" t="s">
        <v>23</v>
      </c>
      <c r="AJ8" s="23" t="s">
        <v>25</v>
      </c>
      <c r="AK8" s="1" t="s">
        <v>64</v>
      </c>
    </row>
    <row r="9" spans="2:37" ht="28.5" customHeight="1">
      <c r="B9" s="70"/>
      <c r="C9" s="4"/>
      <c r="D9" s="50"/>
      <c r="E9" s="58"/>
      <c r="F9" s="69"/>
      <c r="G9" s="4"/>
      <c r="H9" s="18"/>
      <c r="I9" s="4"/>
      <c r="J9" s="4"/>
      <c r="K9" s="4"/>
      <c r="L9" s="11"/>
      <c r="M9" s="4"/>
      <c r="N9" s="59" t="str">
        <f t="shared" ref="N9:N25" si="0">IF(G9="","",ROUNDUP(G9*1000*J9*K9/100*0.7,3))</f>
        <v/>
      </c>
      <c r="O9" s="59" t="str">
        <f>IF(N9="","",ROUNDUP(N9*((100-M9)/100),3))</f>
        <v/>
      </c>
      <c r="P9" s="59"/>
      <c r="Q9" s="59"/>
      <c r="R9" s="59" t="str">
        <f t="shared" ref="R9:R25" si="1">IF(H9="","",VLOOKUP(H9,$AG$9:$AI$24,3,FALSE))</f>
        <v/>
      </c>
      <c r="S9" s="61" t="str">
        <f t="shared" ref="S9:S25" si="2">IF(C9="","",IF(C9=29,DATE(1988,2,1),IF(30&lt;C9&lt;33,DATE(1991,2,1),IF(D9="小型ボイラー",DATE(1985,9,10),DATE(1977,10,1)))))</f>
        <v/>
      </c>
      <c r="T9" s="36"/>
      <c r="U9" s="37" t="s">
        <v>75</v>
      </c>
      <c r="V9" s="37" t="s">
        <v>75</v>
      </c>
      <c r="W9" s="37"/>
      <c r="X9" s="30"/>
      <c r="Y9" s="30"/>
      <c r="Z9" s="30"/>
      <c r="AA9" s="4"/>
      <c r="AB9" s="44"/>
      <c r="AC9" s="44"/>
      <c r="AD9" s="126"/>
      <c r="AE9" s="127"/>
      <c r="AG9" s="16" t="s">
        <v>26</v>
      </c>
      <c r="AH9" s="16" t="s">
        <v>68</v>
      </c>
      <c r="AI9" s="19">
        <v>1</v>
      </c>
      <c r="AJ9" s="24">
        <v>8.9</v>
      </c>
      <c r="AK9" s="5" t="s">
        <v>67</v>
      </c>
    </row>
    <row r="10" spans="2:37" ht="28.5" customHeight="1">
      <c r="B10" s="70"/>
      <c r="C10" s="4"/>
      <c r="D10" s="50"/>
      <c r="E10" s="58"/>
      <c r="F10" s="69"/>
      <c r="G10" s="4"/>
      <c r="H10" s="18"/>
      <c r="I10" s="4"/>
      <c r="J10" s="4"/>
      <c r="K10" s="4"/>
      <c r="L10" s="11"/>
      <c r="M10" s="4"/>
      <c r="N10" s="59" t="str">
        <f t="shared" ref="N10:N21" si="3">IF(G10="","",ROUNDUP(G10*1000*J10*K10/100*0.7,3))</f>
        <v/>
      </c>
      <c r="O10" s="59" t="str">
        <f t="shared" ref="O10:O21" si="4">IF(N10="","",ROUNDUP(N10*((100-M10)/100),3))</f>
        <v/>
      </c>
      <c r="P10" s="59"/>
      <c r="Q10" s="59"/>
      <c r="R10" s="59" t="str">
        <f t="shared" si="1"/>
        <v/>
      </c>
      <c r="S10" s="61" t="str">
        <f t="shared" si="2"/>
        <v/>
      </c>
      <c r="T10" s="36"/>
      <c r="U10" s="37" t="s">
        <v>75</v>
      </c>
      <c r="V10" s="37" t="s">
        <v>75</v>
      </c>
      <c r="W10" s="37"/>
      <c r="X10" s="30"/>
      <c r="Y10" s="30"/>
      <c r="Z10" s="30"/>
      <c r="AA10" s="51"/>
      <c r="AB10" s="51"/>
      <c r="AC10" s="51"/>
      <c r="AD10" s="126"/>
      <c r="AE10" s="127"/>
      <c r="AG10" s="16" t="s">
        <v>27</v>
      </c>
      <c r="AH10" s="16" t="s">
        <v>68</v>
      </c>
      <c r="AI10" s="19">
        <v>1</v>
      </c>
      <c r="AJ10" s="24">
        <v>9.3000000000000007</v>
      </c>
      <c r="AK10" s="5" t="s">
        <v>65</v>
      </c>
    </row>
    <row r="11" spans="2:37" ht="28.5" customHeight="1">
      <c r="B11" s="70"/>
      <c r="C11" s="4"/>
      <c r="D11" s="50"/>
      <c r="E11" s="58"/>
      <c r="F11" s="69"/>
      <c r="G11" s="4"/>
      <c r="H11" s="18"/>
      <c r="I11" s="4"/>
      <c r="J11" s="4"/>
      <c r="K11" s="4"/>
      <c r="L11" s="11"/>
      <c r="M11" s="4"/>
      <c r="N11" s="59" t="str">
        <f t="shared" si="3"/>
        <v/>
      </c>
      <c r="O11" s="59" t="str">
        <f t="shared" si="4"/>
        <v/>
      </c>
      <c r="P11" s="59"/>
      <c r="Q11" s="59"/>
      <c r="R11" s="59" t="str">
        <f t="shared" si="1"/>
        <v/>
      </c>
      <c r="S11" s="61" t="str">
        <f t="shared" si="2"/>
        <v/>
      </c>
      <c r="T11" s="36"/>
      <c r="U11" s="37" t="s">
        <v>75</v>
      </c>
      <c r="V11" s="37" t="s">
        <v>75</v>
      </c>
      <c r="W11" s="37"/>
      <c r="X11" s="30"/>
      <c r="Y11" s="30"/>
      <c r="Z11" s="30"/>
      <c r="AA11" s="51"/>
      <c r="AB11" s="51"/>
      <c r="AC11" s="51"/>
      <c r="AD11" s="126"/>
      <c r="AE11" s="127"/>
      <c r="AG11" s="17" t="s">
        <v>28</v>
      </c>
      <c r="AH11" s="16" t="s">
        <v>68</v>
      </c>
      <c r="AI11" s="19">
        <v>1</v>
      </c>
      <c r="AJ11" s="24">
        <v>9.5</v>
      </c>
    </row>
    <row r="12" spans="2:37" ht="28.5" customHeight="1">
      <c r="B12" s="70"/>
      <c r="C12" s="4"/>
      <c r="D12" s="50"/>
      <c r="E12" s="58"/>
      <c r="F12" s="69"/>
      <c r="G12" s="4"/>
      <c r="H12" s="18"/>
      <c r="I12" s="4"/>
      <c r="J12" s="4"/>
      <c r="K12" s="4"/>
      <c r="L12" s="11"/>
      <c r="M12" s="4"/>
      <c r="N12" s="59" t="str">
        <f t="shared" si="3"/>
        <v/>
      </c>
      <c r="O12" s="59" t="str">
        <f t="shared" si="4"/>
        <v/>
      </c>
      <c r="P12" s="59"/>
      <c r="Q12" s="59"/>
      <c r="R12" s="59" t="str">
        <f t="shared" si="1"/>
        <v/>
      </c>
      <c r="S12" s="61" t="str">
        <f t="shared" si="2"/>
        <v/>
      </c>
      <c r="T12" s="36"/>
      <c r="U12" s="37" t="s">
        <v>75</v>
      </c>
      <c r="V12" s="37" t="s">
        <v>75</v>
      </c>
      <c r="W12" s="37"/>
      <c r="X12" s="30"/>
      <c r="Y12" s="30"/>
      <c r="Z12" s="30"/>
      <c r="AA12" s="44"/>
      <c r="AB12" s="44"/>
      <c r="AC12" s="44"/>
      <c r="AD12" s="126"/>
      <c r="AE12" s="127"/>
      <c r="AG12" s="17" t="s">
        <v>38</v>
      </c>
      <c r="AH12" s="16" t="s">
        <v>68</v>
      </c>
      <c r="AI12" s="19">
        <v>1</v>
      </c>
      <c r="AJ12" s="24">
        <v>8.9</v>
      </c>
    </row>
    <row r="13" spans="2:37" ht="28.5" customHeight="1">
      <c r="B13" s="70"/>
      <c r="C13" s="4"/>
      <c r="D13" s="50"/>
      <c r="E13" s="58"/>
      <c r="F13" s="69"/>
      <c r="G13" s="4"/>
      <c r="H13" s="18"/>
      <c r="I13" s="4"/>
      <c r="J13" s="4"/>
      <c r="K13" s="4"/>
      <c r="L13" s="11"/>
      <c r="M13" s="4"/>
      <c r="N13" s="59" t="str">
        <f t="shared" si="3"/>
        <v/>
      </c>
      <c r="O13" s="59" t="str">
        <f t="shared" si="4"/>
        <v/>
      </c>
      <c r="P13" s="59"/>
      <c r="Q13" s="59"/>
      <c r="R13" s="59" t="str">
        <f t="shared" si="1"/>
        <v/>
      </c>
      <c r="S13" s="61" t="str">
        <f t="shared" si="2"/>
        <v/>
      </c>
      <c r="T13" s="36"/>
      <c r="U13" s="37" t="s">
        <v>75</v>
      </c>
      <c r="V13" s="37" t="s">
        <v>75</v>
      </c>
      <c r="W13" s="37"/>
      <c r="X13" s="30"/>
      <c r="Y13" s="30"/>
      <c r="Z13" s="30"/>
      <c r="AA13" s="44"/>
      <c r="AB13" s="44"/>
      <c r="AC13" s="44"/>
      <c r="AD13" s="126"/>
      <c r="AE13" s="127"/>
      <c r="AG13" s="16" t="s">
        <v>21</v>
      </c>
      <c r="AH13" s="16" t="s">
        <v>68</v>
      </c>
      <c r="AI13" s="19">
        <v>0.95</v>
      </c>
      <c r="AJ13" s="24">
        <v>8.8000000000000007</v>
      </c>
    </row>
    <row r="14" spans="2:37" ht="28.5" customHeight="1">
      <c r="B14" s="70"/>
      <c r="C14" s="4"/>
      <c r="D14" s="50"/>
      <c r="E14" s="58"/>
      <c r="F14" s="69"/>
      <c r="G14" s="4"/>
      <c r="H14" s="18"/>
      <c r="I14" s="4"/>
      <c r="J14" s="4"/>
      <c r="K14" s="4"/>
      <c r="L14" s="11"/>
      <c r="M14" s="4"/>
      <c r="N14" s="59" t="str">
        <f t="shared" si="3"/>
        <v/>
      </c>
      <c r="O14" s="59" t="str">
        <f t="shared" si="4"/>
        <v/>
      </c>
      <c r="P14" s="59"/>
      <c r="Q14" s="59"/>
      <c r="R14" s="59" t="str">
        <f t="shared" si="1"/>
        <v/>
      </c>
      <c r="S14" s="61" t="str">
        <f t="shared" si="2"/>
        <v/>
      </c>
      <c r="T14" s="36"/>
      <c r="U14" s="37" t="s">
        <v>75</v>
      </c>
      <c r="V14" s="37" t="s">
        <v>75</v>
      </c>
      <c r="W14" s="37"/>
      <c r="X14" s="30"/>
      <c r="Y14" s="30"/>
      <c r="Z14" s="30"/>
      <c r="AA14" s="44"/>
      <c r="AB14" s="44"/>
      <c r="AC14" s="44"/>
      <c r="AD14" s="126"/>
      <c r="AE14" s="127"/>
      <c r="AG14" s="17" t="s">
        <v>29</v>
      </c>
      <c r="AH14" s="16" t="s">
        <v>68</v>
      </c>
      <c r="AI14" s="19">
        <v>0.9</v>
      </c>
      <c r="AJ14" s="24">
        <v>8.4</v>
      </c>
    </row>
    <row r="15" spans="2:37" ht="28.5" customHeight="1">
      <c r="B15" s="70"/>
      <c r="C15" s="4"/>
      <c r="D15" s="50"/>
      <c r="E15" s="58"/>
      <c r="F15" s="69"/>
      <c r="G15" s="4"/>
      <c r="H15" s="18"/>
      <c r="I15" s="4"/>
      <c r="J15" s="4"/>
      <c r="K15" s="4"/>
      <c r="L15" s="11"/>
      <c r="M15" s="4"/>
      <c r="N15" s="59" t="str">
        <f t="shared" si="3"/>
        <v/>
      </c>
      <c r="O15" s="59" t="str">
        <f t="shared" si="4"/>
        <v/>
      </c>
      <c r="P15" s="59"/>
      <c r="Q15" s="59"/>
      <c r="R15" s="59" t="str">
        <f t="shared" si="1"/>
        <v/>
      </c>
      <c r="S15" s="61" t="str">
        <f t="shared" si="2"/>
        <v/>
      </c>
      <c r="T15" s="36"/>
      <c r="U15" s="37" t="s">
        <v>75</v>
      </c>
      <c r="V15" s="37" t="s">
        <v>75</v>
      </c>
      <c r="W15" s="37"/>
      <c r="X15" s="30"/>
      <c r="Y15" s="30"/>
      <c r="Z15" s="30"/>
      <c r="AA15" s="44"/>
      <c r="AB15" s="44"/>
      <c r="AC15" s="44"/>
      <c r="AD15" s="126"/>
      <c r="AE15" s="127"/>
      <c r="AG15" s="16" t="s">
        <v>30</v>
      </c>
      <c r="AH15" s="16" t="s">
        <v>69</v>
      </c>
      <c r="AI15" s="19"/>
      <c r="AJ15" s="24">
        <v>7.2</v>
      </c>
    </row>
    <row r="16" spans="2:37" ht="28.5" customHeight="1">
      <c r="B16" s="70"/>
      <c r="C16" s="4"/>
      <c r="D16" s="50"/>
      <c r="E16" s="58"/>
      <c r="F16" s="69"/>
      <c r="G16" s="4"/>
      <c r="H16" s="18"/>
      <c r="I16" s="4"/>
      <c r="J16" s="4"/>
      <c r="K16" s="4"/>
      <c r="L16" s="11"/>
      <c r="M16" s="4"/>
      <c r="N16" s="59" t="str">
        <f t="shared" si="3"/>
        <v/>
      </c>
      <c r="O16" s="59" t="str">
        <f t="shared" si="4"/>
        <v/>
      </c>
      <c r="P16" s="59"/>
      <c r="Q16" s="59"/>
      <c r="R16" s="59" t="str">
        <f t="shared" si="1"/>
        <v/>
      </c>
      <c r="S16" s="61" t="str">
        <f t="shared" si="2"/>
        <v/>
      </c>
      <c r="T16" s="36"/>
      <c r="U16" s="37" t="s">
        <v>75</v>
      </c>
      <c r="V16" s="37" t="s">
        <v>75</v>
      </c>
      <c r="W16" s="37"/>
      <c r="X16" s="30"/>
      <c r="Y16" s="30"/>
      <c r="Z16" s="30"/>
      <c r="AA16" s="41"/>
      <c r="AB16" s="41"/>
      <c r="AC16" s="41"/>
      <c r="AD16" s="126"/>
      <c r="AE16" s="127"/>
      <c r="AG16" s="16" t="s">
        <v>31</v>
      </c>
      <c r="AH16" s="16" t="s">
        <v>69</v>
      </c>
      <c r="AI16" s="21"/>
      <c r="AJ16" s="24">
        <v>7.2</v>
      </c>
    </row>
    <row r="17" spans="2:36" ht="28.5" customHeight="1">
      <c r="B17" s="70"/>
      <c r="C17" s="4"/>
      <c r="D17" s="50"/>
      <c r="E17" s="58"/>
      <c r="F17" s="69"/>
      <c r="G17" s="4"/>
      <c r="H17" s="18"/>
      <c r="I17" s="4"/>
      <c r="J17" s="4"/>
      <c r="K17" s="4"/>
      <c r="L17" s="11"/>
      <c r="M17" s="4"/>
      <c r="N17" s="59" t="str">
        <f t="shared" si="3"/>
        <v/>
      </c>
      <c r="O17" s="59" t="str">
        <f t="shared" si="4"/>
        <v/>
      </c>
      <c r="P17" s="59"/>
      <c r="Q17" s="59"/>
      <c r="R17" s="59" t="str">
        <f t="shared" si="1"/>
        <v/>
      </c>
      <c r="S17" s="61" t="str">
        <f t="shared" si="2"/>
        <v/>
      </c>
      <c r="T17" s="36"/>
      <c r="U17" s="37" t="s">
        <v>75</v>
      </c>
      <c r="V17" s="37" t="s">
        <v>75</v>
      </c>
      <c r="W17" s="37"/>
      <c r="X17" s="30"/>
      <c r="Y17" s="30"/>
      <c r="Z17" s="30"/>
      <c r="AA17" s="41"/>
      <c r="AB17" s="44"/>
      <c r="AC17" s="44"/>
      <c r="AD17" s="126"/>
      <c r="AE17" s="127"/>
      <c r="AG17" s="16" t="s">
        <v>32</v>
      </c>
      <c r="AH17" s="16" t="s">
        <v>69</v>
      </c>
      <c r="AI17" s="19"/>
      <c r="AJ17" s="24">
        <v>3.5</v>
      </c>
    </row>
    <row r="18" spans="2:36" ht="28.5" customHeight="1">
      <c r="B18" s="70"/>
      <c r="C18" s="4"/>
      <c r="D18" s="50"/>
      <c r="E18" s="58"/>
      <c r="F18" s="69"/>
      <c r="G18" s="4"/>
      <c r="H18" s="18"/>
      <c r="I18" s="4"/>
      <c r="J18" s="4"/>
      <c r="K18" s="4"/>
      <c r="L18" s="11"/>
      <c r="M18" s="4"/>
      <c r="N18" s="59" t="str">
        <f t="shared" si="3"/>
        <v/>
      </c>
      <c r="O18" s="59" t="str">
        <f t="shared" si="4"/>
        <v/>
      </c>
      <c r="P18" s="59"/>
      <c r="Q18" s="59"/>
      <c r="R18" s="59" t="str">
        <f t="shared" si="1"/>
        <v/>
      </c>
      <c r="S18" s="61" t="str">
        <f t="shared" si="2"/>
        <v/>
      </c>
      <c r="T18" s="36"/>
      <c r="U18" s="37" t="s">
        <v>75</v>
      </c>
      <c r="V18" s="37" t="s">
        <v>75</v>
      </c>
      <c r="W18" s="37"/>
      <c r="X18" s="30"/>
      <c r="Y18" s="30"/>
      <c r="Z18" s="30"/>
      <c r="AA18" s="41"/>
      <c r="AB18" s="44"/>
      <c r="AC18" s="44"/>
      <c r="AD18" s="126"/>
      <c r="AE18" s="127"/>
      <c r="AG18" s="16" t="s">
        <v>33</v>
      </c>
      <c r="AH18" s="16" t="s">
        <v>69</v>
      </c>
      <c r="AI18" s="19"/>
      <c r="AJ18" s="24">
        <v>7.6</v>
      </c>
    </row>
    <row r="19" spans="2:36" ht="28.5" customHeight="1">
      <c r="B19" s="70"/>
      <c r="C19" s="4"/>
      <c r="D19" s="50"/>
      <c r="E19" s="58"/>
      <c r="F19" s="69"/>
      <c r="G19" s="4"/>
      <c r="H19" s="18"/>
      <c r="I19" s="4"/>
      <c r="J19" s="4"/>
      <c r="K19" s="4"/>
      <c r="L19" s="11"/>
      <c r="M19" s="4"/>
      <c r="N19" s="59" t="str">
        <f t="shared" si="3"/>
        <v/>
      </c>
      <c r="O19" s="59" t="str">
        <f t="shared" si="4"/>
        <v/>
      </c>
      <c r="P19" s="59"/>
      <c r="Q19" s="59"/>
      <c r="R19" s="59" t="str">
        <f t="shared" si="1"/>
        <v/>
      </c>
      <c r="S19" s="61" t="str">
        <f t="shared" si="2"/>
        <v/>
      </c>
      <c r="T19" s="36"/>
      <c r="U19" s="37" t="s">
        <v>75</v>
      </c>
      <c r="V19" s="37" t="s">
        <v>75</v>
      </c>
      <c r="W19" s="37"/>
      <c r="X19" s="30"/>
      <c r="Y19" s="30"/>
      <c r="Z19" s="30"/>
      <c r="AA19" s="41"/>
      <c r="AB19" s="44"/>
      <c r="AC19" s="44"/>
      <c r="AD19" s="126"/>
      <c r="AE19" s="127"/>
      <c r="AG19" s="16" t="s">
        <v>22</v>
      </c>
      <c r="AH19" s="16" t="s">
        <v>70</v>
      </c>
      <c r="AI19" s="19">
        <v>1.1399999999999999</v>
      </c>
      <c r="AJ19" s="24">
        <v>9.6</v>
      </c>
    </row>
    <row r="20" spans="2:36" ht="28.5" customHeight="1">
      <c r="B20" s="70"/>
      <c r="C20" s="4"/>
      <c r="D20" s="50"/>
      <c r="E20" s="58"/>
      <c r="F20" s="69"/>
      <c r="G20" s="4"/>
      <c r="H20" s="18"/>
      <c r="I20" s="4"/>
      <c r="J20" s="4"/>
      <c r="K20" s="4"/>
      <c r="L20" s="11"/>
      <c r="M20" s="4"/>
      <c r="N20" s="59" t="str">
        <f t="shared" si="3"/>
        <v/>
      </c>
      <c r="O20" s="59" t="str">
        <f t="shared" si="4"/>
        <v/>
      </c>
      <c r="P20" s="59"/>
      <c r="Q20" s="59"/>
      <c r="R20" s="59" t="str">
        <f t="shared" si="1"/>
        <v/>
      </c>
      <c r="S20" s="61" t="str">
        <f t="shared" si="2"/>
        <v/>
      </c>
      <c r="T20" s="36"/>
      <c r="U20" s="37" t="s">
        <v>75</v>
      </c>
      <c r="V20" s="37" t="s">
        <v>75</v>
      </c>
      <c r="W20" s="37"/>
      <c r="X20" s="30"/>
      <c r="Y20" s="30"/>
      <c r="Z20" s="30"/>
      <c r="AA20" s="41"/>
      <c r="AB20" s="41"/>
      <c r="AC20" s="41"/>
      <c r="AD20" s="126"/>
      <c r="AE20" s="127"/>
      <c r="AG20" s="16" t="s">
        <v>34</v>
      </c>
      <c r="AH20" s="16" t="s">
        <v>70</v>
      </c>
      <c r="AI20" s="19">
        <v>1.3</v>
      </c>
      <c r="AJ20" s="24">
        <v>9.8000000000000007</v>
      </c>
    </row>
    <row r="21" spans="2:36" ht="28.5" customHeight="1">
      <c r="B21" s="70"/>
      <c r="C21" s="4"/>
      <c r="D21" s="50"/>
      <c r="E21" s="58"/>
      <c r="F21" s="69"/>
      <c r="G21" s="4"/>
      <c r="H21" s="18"/>
      <c r="I21" s="4"/>
      <c r="J21" s="4"/>
      <c r="K21" s="4"/>
      <c r="L21" s="11"/>
      <c r="M21" s="4"/>
      <c r="N21" s="59" t="str">
        <f t="shared" si="3"/>
        <v/>
      </c>
      <c r="O21" s="59" t="str">
        <f t="shared" si="4"/>
        <v/>
      </c>
      <c r="P21" s="59"/>
      <c r="Q21" s="59"/>
      <c r="R21" s="59" t="str">
        <f t="shared" si="1"/>
        <v/>
      </c>
      <c r="S21" s="61" t="str">
        <f t="shared" si="2"/>
        <v/>
      </c>
      <c r="T21" s="37" t="s">
        <v>75</v>
      </c>
      <c r="U21" s="37" t="s">
        <v>75</v>
      </c>
      <c r="V21" s="37" t="s">
        <v>75</v>
      </c>
      <c r="W21" s="37"/>
      <c r="X21" s="30"/>
      <c r="Y21" s="30"/>
      <c r="Z21" s="30"/>
      <c r="AA21" s="41"/>
      <c r="AB21" s="41"/>
      <c r="AC21" s="41"/>
      <c r="AD21" s="126"/>
      <c r="AE21" s="127"/>
      <c r="AG21" s="16" t="s">
        <v>35</v>
      </c>
      <c r="AH21" s="16" t="s">
        <v>69</v>
      </c>
      <c r="AI21" s="19"/>
      <c r="AJ21" s="24">
        <v>1.9</v>
      </c>
    </row>
    <row r="22" spans="2:36" ht="28.5" customHeight="1">
      <c r="B22" s="70"/>
      <c r="C22" s="4"/>
      <c r="D22" s="40"/>
      <c r="E22" s="58"/>
      <c r="F22" s="9"/>
      <c r="G22" s="4"/>
      <c r="H22" s="18"/>
      <c r="I22" s="4"/>
      <c r="J22" s="4"/>
      <c r="K22" s="4"/>
      <c r="L22" s="4"/>
      <c r="M22" s="4"/>
      <c r="N22" s="59" t="str">
        <f t="shared" si="0"/>
        <v/>
      </c>
      <c r="O22" s="59" t="str">
        <f t="shared" ref="O22:O25" si="5">IF(N22="","",ROUNDUP(N22*((100-M22)/100),3))</f>
        <v/>
      </c>
      <c r="P22" s="60"/>
      <c r="Q22" s="59"/>
      <c r="R22" s="59" t="str">
        <f t="shared" si="1"/>
        <v/>
      </c>
      <c r="S22" s="61" t="str">
        <f t="shared" si="2"/>
        <v/>
      </c>
      <c r="T22" s="37" t="s">
        <v>75</v>
      </c>
      <c r="U22" s="37" t="s">
        <v>75</v>
      </c>
      <c r="V22" s="37" t="s">
        <v>75</v>
      </c>
      <c r="W22" s="37"/>
      <c r="X22" s="30"/>
      <c r="Y22" s="30"/>
      <c r="Z22" s="30"/>
      <c r="AA22" s="41"/>
      <c r="AB22" s="41"/>
      <c r="AC22" s="41"/>
      <c r="AD22" s="132"/>
      <c r="AE22" s="127"/>
      <c r="AG22" s="16" t="s">
        <v>36</v>
      </c>
      <c r="AH22" s="16" t="s">
        <v>69</v>
      </c>
      <c r="AI22" s="19"/>
      <c r="AJ22" s="24">
        <v>1.4</v>
      </c>
    </row>
    <row r="23" spans="2:36" ht="28.5" customHeight="1">
      <c r="B23" s="70"/>
      <c r="C23" s="4"/>
      <c r="D23" s="40"/>
      <c r="E23" s="58"/>
      <c r="F23" s="4"/>
      <c r="G23" s="4"/>
      <c r="H23" s="18"/>
      <c r="I23" s="4"/>
      <c r="J23" s="4"/>
      <c r="K23" s="4"/>
      <c r="L23" s="4"/>
      <c r="M23" s="4"/>
      <c r="N23" s="59" t="str">
        <f t="shared" si="0"/>
        <v/>
      </c>
      <c r="O23" s="59" t="str">
        <f t="shared" si="5"/>
        <v/>
      </c>
      <c r="P23" s="60"/>
      <c r="Q23" s="59"/>
      <c r="R23" s="59" t="str">
        <f t="shared" si="1"/>
        <v/>
      </c>
      <c r="S23" s="61" t="str">
        <f t="shared" si="2"/>
        <v/>
      </c>
      <c r="T23" s="37" t="s">
        <v>75</v>
      </c>
      <c r="U23" s="37" t="s">
        <v>75</v>
      </c>
      <c r="V23" s="37" t="s">
        <v>75</v>
      </c>
      <c r="W23" s="37"/>
      <c r="X23" s="30"/>
      <c r="Y23" s="30"/>
      <c r="Z23" s="30"/>
      <c r="AA23" s="4"/>
      <c r="AB23" s="4"/>
      <c r="AC23" s="4"/>
      <c r="AD23" s="131"/>
      <c r="AE23" s="127"/>
      <c r="AG23" s="16" t="s">
        <v>37</v>
      </c>
      <c r="AH23" s="16" t="s">
        <v>69</v>
      </c>
      <c r="AI23" s="19"/>
      <c r="AJ23" s="24">
        <v>4</v>
      </c>
    </row>
    <row r="24" spans="2:36" ht="28.5" customHeight="1">
      <c r="B24" s="70"/>
      <c r="C24" s="4"/>
      <c r="D24" s="40"/>
      <c r="E24" s="58"/>
      <c r="F24" s="4"/>
      <c r="G24" s="4"/>
      <c r="H24" s="18"/>
      <c r="I24" s="4"/>
      <c r="J24" s="4"/>
      <c r="K24" s="4"/>
      <c r="L24" s="4"/>
      <c r="M24" s="4"/>
      <c r="N24" s="59" t="str">
        <f t="shared" si="0"/>
        <v/>
      </c>
      <c r="O24" s="59" t="str">
        <f t="shared" si="5"/>
        <v/>
      </c>
      <c r="P24" s="60"/>
      <c r="Q24" s="59"/>
      <c r="R24" s="59" t="str">
        <f t="shared" si="1"/>
        <v/>
      </c>
      <c r="S24" s="61" t="str">
        <f t="shared" si="2"/>
        <v/>
      </c>
      <c r="T24" s="37" t="s">
        <v>75</v>
      </c>
      <c r="U24" s="37" t="s">
        <v>75</v>
      </c>
      <c r="V24" s="37" t="s">
        <v>75</v>
      </c>
      <c r="W24" s="37"/>
      <c r="X24" s="30"/>
      <c r="Y24" s="30"/>
      <c r="Z24" s="30"/>
      <c r="AA24" s="4"/>
      <c r="AB24" s="4"/>
      <c r="AC24" s="4"/>
      <c r="AD24" s="131"/>
      <c r="AE24" s="127"/>
      <c r="AG24" s="16" t="s">
        <v>39</v>
      </c>
      <c r="AH24" s="16"/>
      <c r="AI24" s="19"/>
      <c r="AJ24" s="24"/>
    </row>
    <row r="25" spans="2:36" ht="28.5" customHeight="1">
      <c r="B25" s="70"/>
      <c r="C25" s="4"/>
      <c r="D25" s="40"/>
      <c r="E25" s="58"/>
      <c r="F25" s="4"/>
      <c r="G25" s="4"/>
      <c r="H25" s="18"/>
      <c r="I25" s="4"/>
      <c r="J25" s="4"/>
      <c r="K25" s="4"/>
      <c r="L25" s="4"/>
      <c r="M25" s="4"/>
      <c r="N25" s="59" t="str">
        <f t="shared" si="0"/>
        <v/>
      </c>
      <c r="O25" s="59" t="str">
        <f t="shared" si="5"/>
        <v/>
      </c>
      <c r="P25" s="60"/>
      <c r="Q25" s="59"/>
      <c r="R25" s="59" t="str">
        <f t="shared" si="1"/>
        <v/>
      </c>
      <c r="S25" s="61" t="str">
        <f t="shared" si="2"/>
        <v/>
      </c>
      <c r="T25" s="37" t="s">
        <v>75</v>
      </c>
      <c r="U25" s="37" t="s">
        <v>75</v>
      </c>
      <c r="V25" s="37" t="s">
        <v>75</v>
      </c>
      <c r="W25" s="37"/>
      <c r="X25" s="30"/>
      <c r="Y25" s="30"/>
      <c r="Z25" s="30"/>
      <c r="AA25" s="4"/>
      <c r="AB25" s="4"/>
      <c r="AC25" s="4"/>
      <c r="AD25" s="131"/>
      <c r="AE25" s="127"/>
    </row>
    <row r="26" spans="2:36" ht="14.25" customHeight="1">
      <c r="B26" s="71"/>
      <c r="C26" s="52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133"/>
      <c r="O26" s="6" t="s">
        <v>80</v>
      </c>
      <c r="P26" s="133"/>
      <c r="Q26" s="6" t="s">
        <v>81</v>
      </c>
      <c r="R26" s="135"/>
      <c r="S26" s="45"/>
      <c r="T26" s="38" t="s">
        <v>87</v>
      </c>
      <c r="U26" s="38" t="s">
        <v>88</v>
      </c>
      <c r="V26" s="38" t="s">
        <v>89</v>
      </c>
      <c r="W26" s="38" t="s">
        <v>90</v>
      </c>
      <c r="X26" s="138"/>
      <c r="Y26" s="139"/>
      <c r="Z26" s="139"/>
      <c r="AA26" s="140"/>
      <c r="AB26" s="7" t="s">
        <v>94</v>
      </c>
      <c r="AC26" s="7" t="s">
        <v>84</v>
      </c>
      <c r="AD26" s="144"/>
      <c r="AE26" s="145"/>
    </row>
    <row r="27" spans="2:36" ht="14.25" customHeight="1" thickBot="1">
      <c r="B27" s="72"/>
      <c r="C27" s="65"/>
      <c r="D27" s="77" t="s">
        <v>124</v>
      </c>
      <c r="E27" s="78"/>
      <c r="F27" s="79"/>
      <c r="G27" s="79"/>
      <c r="H27" s="79"/>
      <c r="I27" s="65"/>
      <c r="J27" s="65"/>
      <c r="K27" s="65"/>
      <c r="L27" s="65"/>
      <c r="M27" s="65"/>
      <c r="N27" s="134"/>
      <c r="O27" s="63"/>
      <c r="P27" s="134"/>
      <c r="Q27" s="63"/>
      <c r="R27" s="136"/>
      <c r="S27" s="46"/>
      <c r="T27" s="62"/>
      <c r="U27" s="62"/>
      <c r="V27" s="62"/>
      <c r="W27" s="62"/>
      <c r="X27" s="141"/>
      <c r="Y27" s="142"/>
      <c r="Z27" s="142"/>
      <c r="AA27" s="143"/>
      <c r="AB27" s="64" t="str">
        <f>IF(AB9="","",SUM(AB9:AB25))</f>
        <v/>
      </c>
      <c r="AC27" s="64" t="str">
        <f>IF(AC9="","",SUM(AC9:AC25))</f>
        <v/>
      </c>
      <c r="AD27" s="146"/>
      <c r="AE27" s="147"/>
    </row>
    <row r="28" spans="2:36" ht="12" customHeight="1">
      <c r="B28" s="72"/>
      <c r="C28" s="65"/>
      <c r="D28" s="80" t="s">
        <v>1</v>
      </c>
      <c r="E28" s="81" t="s">
        <v>121</v>
      </c>
      <c r="F28" s="80" t="s">
        <v>95</v>
      </c>
      <c r="G28" s="80" t="s">
        <v>122</v>
      </c>
      <c r="H28" s="80" t="s">
        <v>123</v>
      </c>
      <c r="I28" s="65"/>
      <c r="J28" s="65"/>
      <c r="K28" s="65"/>
      <c r="L28" s="65"/>
      <c r="M28" s="65"/>
      <c r="N28" s="148" t="s">
        <v>102</v>
      </c>
      <c r="O28" s="149"/>
      <c r="P28" s="149"/>
      <c r="Q28" s="150"/>
      <c r="R28" s="136"/>
      <c r="S28" s="47"/>
      <c r="T28" s="154" t="s">
        <v>85</v>
      </c>
      <c r="U28" s="155"/>
      <c r="V28" s="154" t="s">
        <v>86</v>
      </c>
      <c r="W28" s="156"/>
      <c r="X28" s="157" t="s">
        <v>99</v>
      </c>
      <c r="Y28" s="158"/>
      <c r="Z28" s="159"/>
      <c r="AA28" s="178" t="s">
        <v>100</v>
      </c>
      <c r="AB28" s="179"/>
      <c r="AC28" s="180"/>
      <c r="AD28" s="180"/>
      <c r="AE28" s="181"/>
    </row>
    <row r="29" spans="2:36" ht="15" customHeight="1" thickBot="1">
      <c r="B29" s="72"/>
      <c r="C29" s="65"/>
      <c r="D29" s="80"/>
      <c r="E29" s="80"/>
      <c r="F29" s="80"/>
      <c r="G29" s="80"/>
      <c r="H29" s="80"/>
      <c r="I29" s="65"/>
      <c r="J29" s="65"/>
      <c r="K29" s="65"/>
      <c r="L29" s="65"/>
      <c r="M29" s="65"/>
      <c r="N29" s="151"/>
      <c r="O29" s="152"/>
      <c r="P29" s="152"/>
      <c r="Q29" s="153"/>
      <c r="R29" s="136"/>
      <c r="S29" s="47"/>
      <c r="T29" s="182">
        <f>ROUNDDOWN(T27+U27,3)</f>
        <v>0</v>
      </c>
      <c r="U29" s="183"/>
      <c r="V29" s="182">
        <f>ROUNDDOWN(V27+W27,3)</f>
        <v>0</v>
      </c>
      <c r="W29" s="184"/>
      <c r="X29" s="160"/>
      <c r="Y29" s="161"/>
      <c r="Z29" s="162"/>
      <c r="AA29" s="151"/>
      <c r="AB29" s="152"/>
      <c r="AC29" s="152"/>
      <c r="AD29" s="152"/>
      <c r="AE29" s="153"/>
    </row>
    <row r="30" spans="2:36" ht="15" customHeight="1">
      <c r="B30" s="72"/>
      <c r="C30" s="65"/>
      <c r="D30" s="80"/>
      <c r="E30" s="80"/>
      <c r="F30" s="80"/>
      <c r="G30" s="80"/>
      <c r="H30" s="80"/>
      <c r="I30" s="65"/>
      <c r="J30" s="65"/>
      <c r="K30" s="65"/>
      <c r="L30" s="65"/>
      <c r="M30" s="65"/>
      <c r="N30" s="151"/>
      <c r="O30" s="152"/>
      <c r="P30" s="152"/>
      <c r="Q30" s="153"/>
      <c r="R30" s="136"/>
      <c r="S30" s="47"/>
      <c r="T30" s="185" t="s">
        <v>103</v>
      </c>
      <c r="U30" s="186"/>
      <c r="V30" s="186"/>
      <c r="W30" s="187"/>
      <c r="X30" s="160"/>
      <c r="Y30" s="161"/>
      <c r="Z30" s="162"/>
      <c r="AA30" s="151"/>
      <c r="AB30" s="152"/>
      <c r="AC30" s="152"/>
      <c r="AD30" s="152"/>
      <c r="AE30" s="153"/>
    </row>
    <row r="31" spans="2:36" ht="15" customHeight="1">
      <c r="B31" s="72"/>
      <c r="C31" s="65"/>
      <c r="D31" s="80"/>
      <c r="E31" s="80"/>
      <c r="F31" s="80"/>
      <c r="G31" s="80"/>
      <c r="H31" s="80"/>
      <c r="I31" s="65"/>
      <c r="J31" s="65"/>
      <c r="K31" s="65"/>
      <c r="L31" s="65"/>
      <c r="M31" s="65"/>
      <c r="N31" s="151"/>
      <c r="O31" s="152"/>
      <c r="P31" s="152"/>
      <c r="Q31" s="153"/>
      <c r="R31" s="136"/>
      <c r="S31" s="47"/>
      <c r="T31" s="151"/>
      <c r="U31" s="188"/>
      <c r="V31" s="188"/>
      <c r="W31" s="153"/>
      <c r="X31" s="163"/>
      <c r="Y31" s="161"/>
      <c r="Z31" s="162"/>
      <c r="AA31" s="189"/>
      <c r="AB31" s="192" t="s">
        <v>127</v>
      </c>
      <c r="AC31" s="193"/>
      <c r="AD31" s="194"/>
      <c r="AE31" s="198"/>
    </row>
    <row r="32" spans="2:36" ht="15" customHeight="1">
      <c r="B32" s="72"/>
      <c r="C32" s="65"/>
      <c r="D32" s="80"/>
      <c r="E32" s="80"/>
      <c r="F32" s="80"/>
      <c r="G32" s="80"/>
      <c r="H32" s="80"/>
      <c r="I32" s="65"/>
      <c r="J32" s="65"/>
      <c r="K32" s="65"/>
      <c r="L32" s="65"/>
      <c r="M32" s="65"/>
      <c r="N32" s="151"/>
      <c r="O32" s="152"/>
      <c r="P32" s="152"/>
      <c r="Q32" s="153"/>
      <c r="R32" s="136"/>
      <c r="S32" s="47"/>
      <c r="T32" s="151"/>
      <c r="U32" s="188"/>
      <c r="V32" s="188"/>
      <c r="W32" s="153"/>
      <c r="X32" s="164"/>
      <c r="Y32" s="165"/>
      <c r="Z32" s="166"/>
      <c r="AA32" s="189"/>
      <c r="AB32" s="195"/>
      <c r="AC32" s="196"/>
      <c r="AD32" s="197"/>
      <c r="AE32" s="199"/>
    </row>
    <row r="33" spans="2:35" ht="15" customHeight="1">
      <c r="B33" s="72"/>
      <c r="C33" s="65"/>
      <c r="D33" s="80"/>
      <c r="E33" s="80"/>
      <c r="F33" s="80"/>
      <c r="G33" s="80"/>
      <c r="H33" s="80"/>
      <c r="I33" s="65"/>
      <c r="J33" s="65"/>
      <c r="K33" s="65"/>
      <c r="L33" s="65"/>
      <c r="M33" s="65"/>
      <c r="N33" s="151"/>
      <c r="O33" s="152"/>
      <c r="P33" s="152"/>
      <c r="Q33" s="153"/>
      <c r="R33" s="136"/>
      <c r="S33" s="47"/>
      <c r="T33" s="151"/>
      <c r="U33" s="188"/>
      <c r="V33" s="188"/>
      <c r="W33" s="153"/>
      <c r="X33" s="167"/>
      <c r="Y33" s="168"/>
      <c r="Z33" s="169"/>
      <c r="AA33" s="189"/>
      <c r="AB33" s="200" t="s">
        <v>125</v>
      </c>
      <c r="AC33" s="201"/>
      <c r="AD33" s="202"/>
      <c r="AE33" s="203"/>
    </row>
    <row r="34" spans="2:35" ht="15" customHeight="1">
      <c r="B34" s="72"/>
      <c r="C34" s="65"/>
      <c r="D34" s="80"/>
      <c r="E34" s="80"/>
      <c r="F34" s="80"/>
      <c r="G34" s="80"/>
      <c r="H34" s="80"/>
      <c r="I34" s="65"/>
      <c r="J34" s="65"/>
      <c r="K34" s="65"/>
      <c r="L34" s="65"/>
      <c r="M34" s="65"/>
      <c r="N34" s="204"/>
      <c r="O34" s="205"/>
      <c r="P34" s="208">
        <f>O27+Q27</f>
        <v>0</v>
      </c>
      <c r="Q34" s="209"/>
      <c r="R34" s="136"/>
      <c r="S34" s="47"/>
      <c r="T34" s="212">
        <f>ROUNDDOWN(SUM(T29:W29),3)</f>
        <v>0</v>
      </c>
      <c r="U34" s="188"/>
      <c r="V34" s="188"/>
      <c r="W34" s="153"/>
      <c r="X34" s="216"/>
      <c r="Y34" s="217"/>
      <c r="Z34" s="218"/>
      <c r="AA34" s="190"/>
      <c r="AB34" s="195"/>
      <c r="AC34" s="196"/>
      <c r="AD34" s="197"/>
      <c r="AE34" s="199"/>
    </row>
    <row r="35" spans="2:35" ht="30" customHeight="1" thickBot="1">
      <c r="B35" s="73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206"/>
      <c r="O35" s="207"/>
      <c r="P35" s="210"/>
      <c r="Q35" s="211"/>
      <c r="R35" s="137"/>
      <c r="S35" s="75"/>
      <c r="T35" s="213"/>
      <c r="U35" s="214"/>
      <c r="V35" s="214"/>
      <c r="W35" s="215"/>
      <c r="X35" s="219"/>
      <c r="Y35" s="220"/>
      <c r="Z35" s="221"/>
      <c r="AA35" s="191"/>
      <c r="AB35" s="222" t="s">
        <v>126</v>
      </c>
      <c r="AC35" s="223"/>
      <c r="AD35" s="224"/>
      <c r="AE35" s="76"/>
    </row>
    <row r="36" spans="2:35" ht="6" customHeight="1">
      <c r="W36" s="27"/>
      <c r="X36" s="27"/>
      <c r="Y36" s="27"/>
    </row>
    <row r="37" spans="2:35" s="2" customFormat="1" ht="12" thickBot="1">
      <c r="B37" s="10" t="s">
        <v>4</v>
      </c>
      <c r="C37" s="13" t="s">
        <v>14</v>
      </c>
      <c r="Q37" s="22"/>
      <c r="R37" s="49"/>
      <c r="S37" s="39"/>
      <c r="T37" s="39"/>
      <c r="U37" s="39"/>
      <c r="V37" s="39"/>
      <c r="W37" s="27"/>
      <c r="X37" s="27"/>
      <c r="Y37" s="27"/>
      <c r="AF37" s="5"/>
      <c r="AG37" s="5"/>
      <c r="AH37" s="5"/>
      <c r="AI37" s="5"/>
    </row>
    <row r="38" spans="2:35" s="2" customFormat="1" ht="13.5" customHeight="1">
      <c r="C38" s="13" t="s">
        <v>15</v>
      </c>
      <c r="Q38" s="22"/>
      <c r="R38" s="49"/>
      <c r="S38" s="39"/>
      <c r="T38" s="170" t="s">
        <v>46</v>
      </c>
      <c r="U38" s="170"/>
      <c r="V38" s="170"/>
      <c r="W38" s="171" t="s">
        <v>40</v>
      </c>
      <c r="X38" s="172"/>
      <c r="Y38" s="173"/>
      <c r="Z38" s="174"/>
      <c r="AC38" s="22"/>
      <c r="AD38" s="22"/>
      <c r="AF38" s="5"/>
      <c r="AG38" s="5"/>
      <c r="AH38" s="5"/>
      <c r="AI38" s="5"/>
    </row>
    <row r="39" spans="2:35" s="2" customFormat="1" ht="13.5" customHeight="1" thickBot="1">
      <c r="C39" s="13"/>
      <c r="Q39" s="22"/>
      <c r="R39" s="49"/>
      <c r="S39" s="39"/>
      <c r="T39" s="170"/>
      <c r="U39" s="170"/>
      <c r="V39" s="170"/>
      <c r="W39" s="171"/>
      <c r="X39" s="175"/>
      <c r="Y39" s="176"/>
      <c r="Z39" s="177"/>
      <c r="AF39" s="5"/>
      <c r="AG39" s="5"/>
      <c r="AH39" s="5"/>
      <c r="AI39" s="5"/>
    </row>
    <row r="40" spans="2:35">
      <c r="C40" s="13"/>
    </row>
    <row r="41" spans="2:35">
      <c r="C41" s="3"/>
      <c r="W41" s="14"/>
      <c r="X41" s="14"/>
      <c r="Y41" s="14"/>
    </row>
    <row r="42" spans="2:35">
      <c r="W42" s="14"/>
      <c r="X42" s="14"/>
      <c r="Y42" s="14"/>
    </row>
    <row r="43" spans="2:35">
      <c r="W43" s="14"/>
      <c r="X43" s="14"/>
      <c r="Y43" s="14"/>
    </row>
  </sheetData>
  <mergeCells count="82">
    <mergeCell ref="T38:V39"/>
    <mergeCell ref="W38:W39"/>
    <mergeCell ref="X38:Z39"/>
    <mergeCell ref="AA28:AE30"/>
    <mergeCell ref="T29:U29"/>
    <mergeCell ref="V29:W29"/>
    <mergeCell ref="T30:W33"/>
    <mergeCell ref="AA31:AA35"/>
    <mergeCell ref="AB31:AD32"/>
    <mergeCell ref="AE31:AE32"/>
    <mergeCell ref="AB33:AD34"/>
    <mergeCell ref="AE33:AE34"/>
    <mergeCell ref="T34:W35"/>
    <mergeCell ref="X34:Z35"/>
    <mergeCell ref="AB35:AD35"/>
    <mergeCell ref="AD25:AE25"/>
    <mergeCell ref="N26:N27"/>
    <mergeCell ref="P26:P27"/>
    <mergeCell ref="R26:R35"/>
    <mergeCell ref="X26:AA27"/>
    <mergeCell ref="AD26:AE27"/>
    <mergeCell ref="N28:Q33"/>
    <mergeCell ref="T28:U28"/>
    <mergeCell ref="V28:W28"/>
    <mergeCell ref="X28:Z33"/>
    <mergeCell ref="N34:O35"/>
    <mergeCell ref="P34:Q35"/>
    <mergeCell ref="AD24:AE24"/>
    <mergeCell ref="AD13:AE13"/>
    <mergeCell ref="AD14:AE14"/>
    <mergeCell ref="AD15:AE15"/>
    <mergeCell ref="AD16:AE16"/>
    <mergeCell ref="AD17:AE17"/>
    <mergeCell ref="AD18:AE18"/>
    <mergeCell ref="AD19:AE19"/>
    <mergeCell ref="AD20:AE20"/>
    <mergeCell ref="AD21:AE21"/>
    <mergeCell ref="AD22:AE22"/>
    <mergeCell ref="AD23:AE23"/>
    <mergeCell ref="AD12:AE12"/>
    <mergeCell ref="T7:U7"/>
    <mergeCell ref="V7:W7"/>
    <mergeCell ref="X7:X8"/>
    <mergeCell ref="Y7:Y8"/>
    <mergeCell ref="Z7:Z8"/>
    <mergeCell ref="AA7:AA8"/>
    <mergeCell ref="AB7:AB8"/>
    <mergeCell ref="AC7:AC8"/>
    <mergeCell ref="AD9:AE9"/>
    <mergeCell ref="AD10:AE10"/>
    <mergeCell ref="AD11:AE11"/>
    <mergeCell ref="T6:W6"/>
    <mergeCell ref="X6:Z6"/>
    <mergeCell ref="AA6:AC6"/>
    <mergeCell ref="AD6:AE8"/>
    <mergeCell ref="H7:H8"/>
    <mergeCell ref="I7:I8"/>
    <mergeCell ref="J7:J8"/>
    <mergeCell ref="K7:K8"/>
    <mergeCell ref="L7:L8"/>
    <mergeCell ref="N7:N8"/>
    <mergeCell ref="H6:L6"/>
    <mergeCell ref="M6:M8"/>
    <mergeCell ref="N6:O6"/>
    <mergeCell ref="P6:Q6"/>
    <mergeCell ref="R6:R8"/>
    <mergeCell ref="S6:S8"/>
    <mergeCell ref="O7:O8"/>
    <mergeCell ref="P7:P8"/>
    <mergeCell ref="Q7:Q8"/>
    <mergeCell ref="B6:B8"/>
    <mergeCell ref="C6:C8"/>
    <mergeCell ref="D6:D8"/>
    <mergeCell ref="E6:E8"/>
    <mergeCell ref="F6:F8"/>
    <mergeCell ref="G6:G8"/>
    <mergeCell ref="B3:C3"/>
    <mergeCell ref="D3:H3"/>
    <mergeCell ref="I3:J3"/>
    <mergeCell ref="V3:W3"/>
    <mergeCell ref="B4:C4"/>
    <mergeCell ref="D4:H4"/>
  </mergeCells>
  <phoneticPr fontId="1"/>
  <dataValidations count="3">
    <dataValidation type="list" allowBlank="1" showInputMessage="1" showErrorMessage="1" sqref="Y9:Y25">
      <formula1>$AK$9:$AK$11</formula1>
    </dataValidation>
    <dataValidation type="list" allowBlank="1" showInputMessage="1" showErrorMessage="1" sqref="H9:H25">
      <formula1>$AG$9:$AG$24</formula1>
    </dataValidation>
    <dataValidation type="list" allowBlank="1" showInputMessage="1" showErrorMessage="1" sqref="X9:X25 Z9:Z25">
      <formula1>"○"</formula1>
    </dataValidation>
  </dataValidations>
  <printOptions horizontalCentered="1"/>
  <pageMargins left="0.23622047244094491" right="0.23622047244094491" top="0.27559055118110237" bottom="0.27559055118110237" header="0.31496062992125984" footer="0.31496062992125984"/>
  <pageSetup paperSize="9" scale="69" fitToWidth="0" orientation="landscape" r:id="rId1"/>
  <headerFooter alignWithMargins="0"/>
  <rowBreaks count="1" manualBreakCount="1">
    <brk id="39" min="1" max="3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K43"/>
  <sheetViews>
    <sheetView view="pageBreakPreview" topLeftCell="B1" zoomScale="85" zoomScaleNormal="100" zoomScaleSheetLayoutView="85" workbookViewId="0">
      <pane xSplit="1" ySplit="8" topLeftCell="C24" activePane="bottomRight" state="frozen"/>
      <selection activeCell="AG34" sqref="AG34"/>
      <selection pane="topRight" activeCell="AG34" sqref="AG34"/>
      <selection pane="bottomLeft" activeCell="AG34" sqref="AG34"/>
      <selection pane="bottomRight" activeCell="F5" sqref="F5"/>
    </sheetView>
  </sheetViews>
  <sheetFormatPr defaultRowHeight="11.25"/>
  <cols>
    <col min="1" max="1" width="0.5" style="5" customWidth="1"/>
    <col min="2" max="2" width="6.625" style="5" customWidth="1"/>
    <col min="3" max="3" width="4.875" style="5" customWidth="1"/>
    <col min="4" max="4" width="13.5" style="5" customWidth="1"/>
    <col min="5" max="5" width="8.25" style="5" bestFit="1" customWidth="1"/>
    <col min="6" max="6" width="10.625" style="5" customWidth="1"/>
    <col min="7" max="7" width="7.375" style="5" customWidth="1"/>
    <col min="8" max="8" width="8.75" style="5" customWidth="1"/>
    <col min="9" max="10" width="4.75" style="5" customWidth="1"/>
    <col min="11" max="11" width="7.375" style="5" customWidth="1"/>
    <col min="12" max="12" width="8.125" style="5" customWidth="1"/>
    <col min="13" max="13" width="5" style="5" customWidth="1"/>
    <col min="14" max="16" width="6.125" style="5" customWidth="1"/>
    <col min="17" max="17" width="6.25" style="19" customWidth="1"/>
    <col min="18" max="18" width="5" style="48" customWidth="1"/>
    <col min="19" max="19" width="7.625" style="35" hidden="1" customWidth="1"/>
    <col min="20" max="22" width="6.125" style="35" customWidth="1"/>
    <col min="23" max="23" width="5.875" style="12" customWidth="1"/>
    <col min="24" max="25" width="3.125" style="12" customWidth="1"/>
    <col min="26" max="26" width="3.125" style="5" customWidth="1"/>
    <col min="27" max="29" width="9.125" style="5" customWidth="1"/>
    <col min="30" max="30" width="9.625" style="5" customWidth="1"/>
    <col min="31" max="31" width="9.125" style="5" customWidth="1"/>
    <col min="32" max="32" width="4.875" style="5" hidden="1" customWidth="1"/>
    <col min="33" max="33" width="12.125" style="5" bestFit="1" customWidth="1"/>
    <col min="34" max="34" width="7.125" style="5" bestFit="1" customWidth="1"/>
    <col min="35" max="35" width="10.5" style="5" bestFit="1" customWidth="1"/>
    <col min="36" max="36" width="6" style="5" bestFit="1" customWidth="1"/>
    <col min="37" max="37" width="12.125" style="5" bestFit="1" customWidth="1"/>
    <col min="38" max="16384" width="9" style="5"/>
  </cols>
  <sheetData>
    <row r="1" spans="2:37" s="8" customFormat="1" ht="14.25" customHeight="1">
      <c r="B1" s="68" t="s">
        <v>104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56"/>
      <c r="R1" s="57"/>
      <c r="S1" s="31"/>
      <c r="T1" s="32"/>
      <c r="U1" s="32"/>
      <c r="V1" s="32"/>
      <c r="W1" s="29"/>
      <c r="X1" s="29"/>
      <c r="Y1" s="29"/>
      <c r="Z1" s="28"/>
      <c r="AA1" s="28"/>
      <c r="AB1" s="28"/>
      <c r="AC1" s="28"/>
      <c r="AD1" s="28"/>
    </row>
    <row r="2" spans="2:37" s="8" customFormat="1" ht="14.25" customHeight="1" thickBot="1"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56"/>
      <c r="R2" s="57"/>
      <c r="S2" s="32"/>
      <c r="T2" s="32"/>
      <c r="U2" s="32"/>
      <c r="V2" s="32"/>
      <c r="W2" s="29"/>
      <c r="X2" s="29"/>
      <c r="Y2" s="29"/>
      <c r="Z2" s="28"/>
      <c r="AA2" s="28"/>
      <c r="AB2" s="28"/>
      <c r="AC2" s="28"/>
      <c r="AD2" s="28"/>
    </row>
    <row r="3" spans="2:37" ht="15.75" customHeight="1" thickBot="1">
      <c r="B3" s="83" t="s">
        <v>43</v>
      </c>
      <c r="C3" s="84"/>
      <c r="D3" s="85" t="s">
        <v>128</v>
      </c>
      <c r="E3" s="86"/>
      <c r="F3" s="86"/>
      <c r="G3" s="86"/>
      <c r="H3" s="87"/>
      <c r="I3" s="88" t="s">
        <v>44</v>
      </c>
      <c r="J3" s="89"/>
      <c r="K3" s="67" t="s">
        <v>45</v>
      </c>
      <c r="L3" s="53"/>
      <c r="M3" s="53"/>
      <c r="N3" s="53"/>
      <c r="O3" s="53"/>
      <c r="P3" s="53"/>
      <c r="Q3" s="55"/>
      <c r="R3" s="5"/>
      <c r="S3" s="5"/>
      <c r="T3" s="26"/>
      <c r="U3" s="5"/>
      <c r="V3" s="90"/>
      <c r="W3" s="90"/>
      <c r="X3" s="25"/>
      <c r="Y3" s="26"/>
      <c r="Z3" s="26"/>
      <c r="AA3" s="26"/>
      <c r="AB3" s="26"/>
      <c r="AC3" s="26"/>
      <c r="AD3" s="26"/>
      <c r="AE3" s="26"/>
      <c r="AF3" s="26"/>
      <c r="AG3" s="26"/>
    </row>
    <row r="4" spans="2:37" ht="15.75" customHeight="1" thickBot="1">
      <c r="B4" s="91" t="s">
        <v>97</v>
      </c>
      <c r="C4" s="92"/>
      <c r="D4" s="93" t="s">
        <v>129</v>
      </c>
      <c r="E4" s="94"/>
      <c r="F4" s="94"/>
      <c r="G4" s="94"/>
      <c r="H4" s="95"/>
      <c r="J4" s="33" t="s">
        <v>98</v>
      </c>
      <c r="K4" s="34">
        <f>IF(K3="","",IF(K3="A-1",2,IF(K3="B-2",5,3)))</f>
        <v>2</v>
      </c>
      <c r="P4" s="53"/>
      <c r="Q4" s="53"/>
      <c r="R4" s="55"/>
      <c r="S4" s="42"/>
      <c r="T4" s="43"/>
      <c r="U4" s="33"/>
      <c r="V4" s="34"/>
      <c r="W4" s="25"/>
      <c r="X4" s="25"/>
      <c r="Y4" s="25"/>
      <c r="Z4" s="26"/>
      <c r="AA4" s="26"/>
      <c r="AB4" s="26"/>
      <c r="AC4" s="26"/>
      <c r="AD4" s="26"/>
      <c r="AE4" s="26"/>
      <c r="AF4" s="26"/>
      <c r="AG4" s="26"/>
      <c r="AH4" s="26"/>
    </row>
    <row r="5" spans="2:37" ht="25.5" customHeight="1" thickBot="1">
      <c r="H5" s="16"/>
      <c r="Q5" s="5"/>
      <c r="R5" s="19"/>
      <c r="S5" s="48"/>
      <c r="W5" s="35"/>
      <c r="Z5" s="12"/>
    </row>
    <row r="6" spans="2:37" s="1" customFormat="1" ht="48.75" customHeight="1">
      <c r="B6" s="97" t="s">
        <v>0</v>
      </c>
      <c r="C6" s="100" t="s">
        <v>82</v>
      </c>
      <c r="D6" s="102" t="s">
        <v>1</v>
      </c>
      <c r="E6" s="102" t="s">
        <v>5</v>
      </c>
      <c r="F6" s="103" t="s">
        <v>95</v>
      </c>
      <c r="G6" s="106" t="s">
        <v>105</v>
      </c>
      <c r="H6" s="118" t="s">
        <v>101</v>
      </c>
      <c r="I6" s="119"/>
      <c r="J6" s="119"/>
      <c r="K6" s="119"/>
      <c r="L6" s="120"/>
      <c r="M6" s="102" t="s">
        <v>41</v>
      </c>
      <c r="N6" s="102" t="s">
        <v>106</v>
      </c>
      <c r="O6" s="102"/>
      <c r="P6" s="102" t="s">
        <v>107</v>
      </c>
      <c r="Q6" s="102"/>
      <c r="R6" s="121" t="s">
        <v>16</v>
      </c>
      <c r="S6" s="123" t="s">
        <v>71</v>
      </c>
      <c r="T6" s="109" t="s">
        <v>93</v>
      </c>
      <c r="U6" s="109"/>
      <c r="V6" s="109"/>
      <c r="W6" s="109"/>
      <c r="X6" s="110" t="s">
        <v>17</v>
      </c>
      <c r="Y6" s="111"/>
      <c r="Z6" s="112"/>
      <c r="AA6" s="102" t="s">
        <v>92</v>
      </c>
      <c r="AB6" s="102"/>
      <c r="AC6" s="102"/>
      <c r="AD6" s="113" t="s">
        <v>47</v>
      </c>
      <c r="AE6" s="114"/>
    </row>
    <row r="7" spans="2:37" s="1" customFormat="1" ht="34.5" customHeight="1">
      <c r="B7" s="98"/>
      <c r="C7" s="101"/>
      <c r="D7" s="96"/>
      <c r="E7" s="96"/>
      <c r="F7" s="104"/>
      <c r="G7" s="107"/>
      <c r="H7" s="117" t="s">
        <v>6</v>
      </c>
      <c r="I7" s="96" t="s">
        <v>113</v>
      </c>
      <c r="J7" s="96" t="s">
        <v>112</v>
      </c>
      <c r="K7" s="96" t="s">
        <v>91</v>
      </c>
      <c r="L7" s="96" t="s">
        <v>111</v>
      </c>
      <c r="M7" s="96"/>
      <c r="N7" s="96" t="s">
        <v>8</v>
      </c>
      <c r="O7" s="96" t="s">
        <v>3</v>
      </c>
      <c r="P7" s="96" t="s">
        <v>2</v>
      </c>
      <c r="Q7" s="96" t="s">
        <v>3</v>
      </c>
      <c r="R7" s="122"/>
      <c r="S7" s="124"/>
      <c r="T7" s="128" t="s">
        <v>7</v>
      </c>
      <c r="U7" s="128"/>
      <c r="V7" s="128" t="s">
        <v>10</v>
      </c>
      <c r="W7" s="128"/>
      <c r="X7" s="129" t="s">
        <v>18</v>
      </c>
      <c r="Y7" s="129" t="s">
        <v>19</v>
      </c>
      <c r="Z7" s="129" t="s">
        <v>20</v>
      </c>
      <c r="AA7" s="96" t="s">
        <v>108</v>
      </c>
      <c r="AB7" s="96" t="s">
        <v>109</v>
      </c>
      <c r="AC7" s="96" t="s">
        <v>110</v>
      </c>
      <c r="AD7" s="107"/>
      <c r="AE7" s="115"/>
    </row>
    <row r="8" spans="2:37" s="1" customFormat="1" ht="26.25" customHeight="1">
      <c r="B8" s="99"/>
      <c r="C8" s="101"/>
      <c r="D8" s="96"/>
      <c r="E8" s="96"/>
      <c r="F8" s="105"/>
      <c r="G8" s="108"/>
      <c r="H8" s="117"/>
      <c r="I8" s="96"/>
      <c r="J8" s="96"/>
      <c r="K8" s="96"/>
      <c r="L8" s="96"/>
      <c r="M8" s="96"/>
      <c r="N8" s="96"/>
      <c r="O8" s="96"/>
      <c r="P8" s="96"/>
      <c r="Q8" s="96"/>
      <c r="R8" s="122"/>
      <c r="S8" s="125"/>
      <c r="T8" s="66" t="s">
        <v>9</v>
      </c>
      <c r="U8" s="66" t="s">
        <v>12</v>
      </c>
      <c r="V8" s="66" t="s">
        <v>83</v>
      </c>
      <c r="W8" s="66" t="s">
        <v>13</v>
      </c>
      <c r="X8" s="130"/>
      <c r="Y8" s="130"/>
      <c r="Z8" s="130"/>
      <c r="AA8" s="96"/>
      <c r="AB8" s="96"/>
      <c r="AC8" s="96"/>
      <c r="AD8" s="108"/>
      <c r="AE8" s="116"/>
      <c r="AG8" s="15" t="s">
        <v>24</v>
      </c>
      <c r="AH8" s="15"/>
      <c r="AI8" s="20" t="s">
        <v>23</v>
      </c>
      <c r="AJ8" s="23" t="s">
        <v>25</v>
      </c>
      <c r="AK8" s="1" t="s">
        <v>64</v>
      </c>
    </row>
    <row r="9" spans="2:37" ht="28.5" customHeight="1">
      <c r="B9" s="70" t="s">
        <v>48</v>
      </c>
      <c r="C9" s="4">
        <v>1</v>
      </c>
      <c r="D9" s="50" t="s">
        <v>72</v>
      </c>
      <c r="E9" s="58">
        <v>25574</v>
      </c>
      <c r="F9" s="69" t="s">
        <v>117</v>
      </c>
      <c r="G9" s="4">
        <v>3.25</v>
      </c>
      <c r="H9" s="18" t="s">
        <v>28</v>
      </c>
      <c r="I9" s="4">
        <v>100</v>
      </c>
      <c r="J9" s="4">
        <v>2.5</v>
      </c>
      <c r="K9" s="4">
        <v>0.93</v>
      </c>
      <c r="L9" s="11" t="s">
        <v>77</v>
      </c>
      <c r="M9" s="4">
        <v>80</v>
      </c>
      <c r="N9" s="59">
        <f t="shared" ref="N9:N25" si="0">IF(G9="","",ROUNDUP(G9*1000*J9*K9/100*0.7,3))</f>
        <v>52.893999999999998</v>
      </c>
      <c r="O9" s="59">
        <f>IF(N9="","",ROUNDUP(N9*((100-M9)/100),3))</f>
        <v>10.578999999999999</v>
      </c>
      <c r="P9" s="59"/>
      <c r="Q9" s="59"/>
      <c r="R9" s="59">
        <f t="shared" ref="R9:R25" si="1">IF(H9="","",VLOOKUP(H9,$AG$9:$AI$24,3,FALSE))</f>
        <v>1</v>
      </c>
      <c r="S9" s="61">
        <f t="shared" ref="S9:S25" si="2">IF(C9="","",IF(C9=29,DATE(1988,2,1),IF(30&lt;C9&lt;33,DATE(1991,2,1),IF(D9="小型ボイラー",DATE(1985,9,10),DATE(1977,10,1)))))</f>
        <v>28399</v>
      </c>
      <c r="T9" s="36">
        <v>3.25</v>
      </c>
      <c r="U9" s="37" t="s">
        <v>75</v>
      </c>
      <c r="V9" s="37" t="s">
        <v>75</v>
      </c>
      <c r="W9" s="37"/>
      <c r="X9" s="30" t="s">
        <v>42</v>
      </c>
      <c r="Y9" s="30"/>
      <c r="Z9" s="30"/>
      <c r="AA9" s="4">
        <v>0</v>
      </c>
      <c r="AB9" s="44">
        <f>ROUNDUP(AA9*R9,3)</f>
        <v>0</v>
      </c>
      <c r="AC9" s="44">
        <v>0</v>
      </c>
      <c r="AD9" s="126" t="s">
        <v>51</v>
      </c>
      <c r="AE9" s="127"/>
      <c r="AG9" s="16" t="s">
        <v>26</v>
      </c>
      <c r="AH9" s="16" t="s">
        <v>68</v>
      </c>
      <c r="AI9" s="19">
        <v>1</v>
      </c>
      <c r="AJ9" s="24">
        <v>8.9</v>
      </c>
      <c r="AK9" s="5" t="s">
        <v>67</v>
      </c>
    </row>
    <row r="10" spans="2:37" ht="28.5" customHeight="1">
      <c r="B10" s="70" t="s">
        <v>49</v>
      </c>
      <c r="C10" s="4">
        <v>1</v>
      </c>
      <c r="D10" s="50" t="s">
        <v>96</v>
      </c>
      <c r="E10" s="58">
        <v>38477</v>
      </c>
      <c r="F10" s="69" t="s">
        <v>115</v>
      </c>
      <c r="G10" s="4">
        <v>1.42</v>
      </c>
      <c r="H10" s="18" t="s">
        <v>22</v>
      </c>
      <c r="I10" s="4">
        <v>100</v>
      </c>
      <c r="J10" s="4">
        <v>0</v>
      </c>
      <c r="K10" s="4"/>
      <c r="L10" s="11" t="s">
        <v>79</v>
      </c>
      <c r="M10" s="4">
        <v>0</v>
      </c>
      <c r="N10" s="59">
        <f t="shared" si="0"/>
        <v>0</v>
      </c>
      <c r="O10" s="59">
        <f t="shared" ref="O10:O25" si="3">IF(N10="","",ROUNDUP(N10*((100-M10)/100),3))</f>
        <v>0</v>
      </c>
      <c r="P10" s="60"/>
      <c r="Q10" s="59"/>
      <c r="R10" s="59">
        <f t="shared" si="1"/>
        <v>1.1399999999999999</v>
      </c>
      <c r="S10" s="61">
        <f t="shared" si="2"/>
        <v>28399</v>
      </c>
      <c r="T10" s="37" t="s">
        <v>75</v>
      </c>
      <c r="U10" s="37" t="s">
        <v>75</v>
      </c>
      <c r="V10" s="37">
        <v>1.6187999999999998</v>
      </c>
      <c r="W10" s="37"/>
      <c r="X10" s="30"/>
      <c r="Y10" s="30" t="s">
        <v>66</v>
      </c>
      <c r="Z10" s="30"/>
      <c r="AA10" s="51">
        <f>G10*16</f>
        <v>22.72</v>
      </c>
      <c r="AB10" s="51">
        <f>ROUNDUP(AA10*R10,3)</f>
        <v>25.901</v>
      </c>
      <c r="AC10" s="51">
        <v>0</v>
      </c>
      <c r="AD10" s="126" t="s">
        <v>52</v>
      </c>
      <c r="AE10" s="127"/>
      <c r="AG10" s="16" t="s">
        <v>27</v>
      </c>
      <c r="AH10" s="16" t="s">
        <v>68</v>
      </c>
      <c r="AI10" s="19">
        <v>1</v>
      </c>
      <c r="AJ10" s="24">
        <v>9.3000000000000007</v>
      </c>
      <c r="AK10" s="5" t="s">
        <v>65</v>
      </c>
    </row>
    <row r="11" spans="2:37" ht="28.5" customHeight="1">
      <c r="B11" s="70" t="s">
        <v>50</v>
      </c>
      <c r="C11" s="4">
        <v>1</v>
      </c>
      <c r="D11" s="50" t="s">
        <v>96</v>
      </c>
      <c r="E11" s="58">
        <v>38477</v>
      </c>
      <c r="F11" s="69" t="s">
        <v>115</v>
      </c>
      <c r="G11" s="4">
        <v>1.42</v>
      </c>
      <c r="H11" s="18" t="s">
        <v>22</v>
      </c>
      <c r="I11" s="4">
        <v>100</v>
      </c>
      <c r="J11" s="4">
        <v>0</v>
      </c>
      <c r="K11" s="4"/>
      <c r="L11" s="11" t="s">
        <v>79</v>
      </c>
      <c r="M11" s="4">
        <v>0</v>
      </c>
      <c r="N11" s="59">
        <f t="shared" si="0"/>
        <v>0</v>
      </c>
      <c r="O11" s="59">
        <f t="shared" si="3"/>
        <v>0</v>
      </c>
      <c r="P11" s="60"/>
      <c r="Q11" s="59"/>
      <c r="R11" s="59">
        <f t="shared" si="1"/>
        <v>1.1399999999999999</v>
      </c>
      <c r="S11" s="61">
        <f t="shared" si="2"/>
        <v>28399</v>
      </c>
      <c r="T11" s="37" t="s">
        <v>75</v>
      </c>
      <c r="U11" s="37" t="s">
        <v>75</v>
      </c>
      <c r="V11" s="37">
        <v>1.6187999999999998</v>
      </c>
      <c r="W11" s="37"/>
      <c r="X11" s="30"/>
      <c r="Y11" s="30" t="s">
        <v>42</v>
      </c>
      <c r="Z11" s="30"/>
      <c r="AA11" s="51"/>
      <c r="AB11" s="51"/>
      <c r="AC11" s="51"/>
      <c r="AD11" s="126" t="s">
        <v>52</v>
      </c>
      <c r="AE11" s="127"/>
      <c r="AG11" s="17" t="s">
        <v>28</v>
      </c>
      <c r="AH11" s="16" t="s">
        <v>68</v>
      </c>
      <c r="AI11" s="19">
        <v>1</v>
      </c>
      <c r="AJ11" s="24">
        <v>9.5</v>
      </c>
    </row>
    <row r="12" spans="2:37" ht="28.5" customHeight="1">
      <c r="B12" s="70" t="s">
        <v>53</v>
      </c>
      <c r="C12" s="4">
        <v>6</v>
      </c>
      <c r="D12" s="50" t="s">
        <v>54</v>
      </c>
      <c r="E12" s="58">
        <v>35857</v>
      </c>
      <c r="F12" s="69" t="s">
        <v>118</v>
      </c>
      <c r="G12" s="4">
        <v>0.12</v>
      </c>
      <c r="H12" s="18" t="s">
        <v>26</v>
      </c>
      <c r="I12" s="4">
        <v>100</v>
      </c>
      <c r="J12" s="4">
        <v>0.06</v>
      </c>
      <c r="K12" s="4">
        <v>0.86</v>
      </c>
      <c r="L12" s="11" t="s">
        <v>77</v>
      </c>
      <c r="M12" s="4">
        <v>0</v>
      </c>
      <c r="N12" s="59">
        <f t="shared" si="0"/>
        <v>4.3999999999999997E-2</v>
      </c>
      <c r="O12" s="59">
        <f t="shared" si="3"/>
        <v>4.3999999999999997E-2</v>
      </c>
      <c r="P12" s="60"/>
      <c r="Q12" s="59"/>
      <c r="R12" s="59">
        <f t="shared" si="1"/>
        <v>1</v>
      </c>
      <c r="S12" s="61">
        <f t="shared" si="2"/>
        <v>28399</v>
      </c>
      <c r="T12" s="37">
        <v>0.12</v>
      </c>
      <c r="U12" s="37" t="s">
        <v>75</v>
      </c>
      <c r="V12" s="37"/>
      <c r="W12" s="37"/>
      <c r="X12" s="30"/>
      <c r="Y12" s="30"/>
      <c r="Z12" s="30"/>
      <c r="AA12" s="44">
        <f>G12*24</f>
        <v>2.88</v>
      </c>
      <c r="AB12" s="44">
        <f>ROUNDUP(AA12*R12,3)</f>
        <v>2.88</v>
      </c>
      <c r="AC12" s="44">
        <f>ROUNDUP(AA12*1000*K12*J12/100*0.7,3)</f>
        <v>1.0409999999999999</v>
      </c>
      <c r="AD12" s="126" t="s">
        <v>56</v>
      </c>
      <c r="AE12" s="127"/>
      <c r="AG12" s="17" t="s">
        <v>38</v>
      </c>
      <c r="AH12" s="16" t="s">
        <v>68</v>
      </c>
      <c r="AI12" s="19">
        <v>1</v>
      </c>
      <c r="AJ12" s="24">
        <v>8.9</v>
      </c>
    </row>
    <row r="13" spans="2:37" ht="28.5" customHeight="1">
      <c r="B13" s="70" t="s">
        <v>55</v>
      </c>
      <c r="C13" s="4">
        <v>7</v>
      </c>
      <c r="D13" s="50" t="s">
        <v>54</v>
      </c>
      <c r="E13" s="58">
        <v>35858</v>
      </c>
      <c r="F13" s="69" t="s">
        <v>119</v>
      </c>
      <c r="G13" s="4">
        <v>0.25</v>
      </c>
      <c r="H13" s="18" t="s">
        <v>22</v>
      </c>
      <c r="I13" s="4">
        <v>100</v>
      </c>
      <c r="J13" s="4">
        <v>0</v>
      </c>
      <c r="K13" s="4"/>
      <c r="L13" s="11" t="s">
        <v>79</v>
      </c>
      <c r="M13" s="4">
        <v>0</v>
      </c>
      <c r="N13" s="59">
        <f t="shared" si="0"/>
        <v>0</v>
      </c>
      <c r="O13" s="59">
        <f t="shared" si="3"/>
        <v>0</v>
      </c>
      <c r="P13" s="60"/>
      <c r="Q13" s="59"/>
      <c r="R13" s="59">
        <f t="shared" si="1"/>
        <v>1.1399999999999999</v>
      </c>
      <c r="S13" s="61">
        <f t="shared" si="2"/>
        <v>28399</v>
      </c>
      <c r="T13" s="37">
        <v>0.28499999999999998</v>
      </c>
      <c r="U13" s="37" t="s">
        <v>75</v>
      </c>
      <c r="V13" s="37"/>
      <c r="W13" s="37"/>
      <c r="X13" s="30"/>
      <c r="Y13" s="30"/>
      <c r="Z13" s="30" t="s">
        <v>42</v>
      </c>
      <c r="AA13" s="44">
        <v>0</v>
      </c>
      <c r="AB13" s="44">
        <f>ROUNDUP(AA13*R13,3)</f>
        <v>0</v>
      </c>
      <c r="AC13" s="44">
        <v>0</v>
      </c>
      <c r="AD13" s="126" t="s">
        <v>56</v>
      </c>
      <c r="AE13" s="127"/>
      <c r="AG13" s="16" t="s">
        <v>21</v>
      </c>
      <c r="AH13" s="16" t="s">
        <v>68</v>
      </c>
      <c r="AI13" s="19">
        <v>0.95</v>
      </c>
      <c r="AJ13" s="24">
        <v>8.8000000000000007</v>
      </c>
    </row>
    <row r="14" spans="2:37" ht="28.5" customHeight="1">
      <c r="B14" s="70" t="s">
        <v>73</v>
      </c>
      <c r="C14" s="4">
        <v>29</v>
      </c>
      <c r="D14" s="50" t="s">
        <v>57</v>
      </c>
      <c r="E14" s="58">
        <v>32172</v>
      </c>
      <c r="F14" s="69" t="s">
        <v>120</v>
      </c>
      <c r="G14" s="4">
        <v>0.85</v>
      </c>
      <c r="H14" s="18" t="s">
        <v>21</v>
      </c>
      <c r="I14" s="4">
        <v>100</v>
      </c>
      <c r="J14" s="4">
        <v>0</v>
      </c>
      <c r="K14" s="4">
        <v>0.8</v>
      </c>
      <c r="L14" s="11" t="s">
        <v>78</v>
      </c>
      <c r="M14" s="4">
        <v>0</v>
      </c>
      <c r="N14" s="59">
        <f t="shared" si="0"/>
        <v>0</v>
      </c>
      <c r="O14" s="59">
        <f t="shared" si="3"/>
        <v>0</v>
      </c>
      <c r="P14" s="60"/>
      <c r="Q14" s="59"/>
      <c r="R14" s="59">
        <f t="shared" si="1"/>
        <v>0.95</v>
      </c>
      <c r="S14" s="61">
        <f t="shared" si="2"/>
        <v>32174</v>
      </c>
      <c r="T14" s="36">
        <v>0.8075</v>
      </c>
      <c r="U14" s="37" t="s">
        <v>75</v>
      </c>
      <c r="V14" s="37" t="s">
        <v>75</v>
      </c>
      <c r="W14" s="37"/>
      <c r="X14" s="30"/>
      <c r="Y14" s="30"/>
      <c r="Z14" s="30"/>
      <c r="AA14" s="44">
        <v>0</v>
      </c>
      <c r="AB14" s="44">
        <f>ROUNDUP(AA14*R14,3)</f>
        <v>0</v>
      </c>
      <c r="AC14" s="44">
        <v>0</v>
      </c>
      <c r="AD14" s="131"/>
      <c r="AE14" s="127"/>
      <c r="AG14" s="17" t="s">
        <v>29</v>
      </c>
      <c r="AH14" s="16" t="s">
        <v>68</v>
      </c>
      <c r="AI14" s="19">
        <v>0.9</v>
      </c>
      <c r="AJ14" s="24">
        <v>8.4</v>
      </c>
    </row>
    <row r="15" spans="2:37" ht="28.5" customHeight="1">
      <c r="B15" s="70" t="s">
        <v>74</v>
      </c>
      <c r="C15" s="4">
        <v>30</v>
      </c>
      <c r="D15" s="50" t="s">
        <v>58</v>
      </c>
      <c r="E15" s="58">
        <v>32173</v>
      </c>
      <c r="F15" s="69" t="s">
        <v>114</v>
      </c>
      <c r="G15" s="4">
        <v>0.5</v>
      </c>
      <c r="H15" s="18" t="s">
        <v>21</v>
      </c>
      <c r="I15" s="4">
        <v>100</v>
      </c>
      <c r="J15" s="4">
        <v>0</v>
      </c>
      <c r="K15" s="4">
        <v>0.8</v>
      </c>
      <c r="L15" s="11" t="s">
        <v>78</v>
      </c>
      <c r="M15" s="4">
        <v>0</v>
      </c>
      <c r="N15" s="59">
        <f t="shared" si="0"/>
        <v>0</v>
      </c>
      <c r="O15" s="59">
        <f t="shared" si="3"/>
        <v>0</v>
      </c>
      <c r="P15" s="60"/>
      <c r="Q15" s="59"/>
      <c r="R15" s="59">
        <f t="shared" si="1"/>
        <v>0.95</v>
      </c>
      <c r="S15" s="61">
        <f t="shared" si="2"/>
        <v>28399</v>
      </c>
      <c r="T15" s="36" t="s">
        <v>75</v>
      </c>
      <c r="U15" s="37" t="s">
        <v>75</v>
      </c>
      <c r="V15" s="37">
        <v>0.47499999999999998</v>
      </c>
      <c r="W15" s="37"/>
      <c r="X15" s="30"/>
      <c r="Y15" s="30"/>
      <c r="Z15" s="30"/>
      <c r="AA15" s="44">
        <v>0</v>
      </c>
      <c r="AB15" s="44">
        <f>ROUNDUP(AA15*R15,3)</f>
        <v>0</v>
      </c>
      <c r="AC15" s="44">
        <v>0</v>
      </c>
      <c r="AD15" s="131"/>
      <c r="AE15" s="127"/>
      <c r="AG15" s="16" t="s">
        <v>30</v>
      </c>
      <c r="AH15" s="16" t="s">
        <v>69</v>
      </c>
      <c r="AI15" s="19"/>
      <c r="AJ15" s="24">
        <v>7.2</v>
      </c>
    </row>
    <row r="16" spans="2:37" ht="28.5" customHeight="1">
      <c r="B16" s="70" t="s">
        <v>59</v>
      </c>
      <c r="C16" s="4">
        <v>1</v>
      </c>
      <c r="D16" s="50" t="s">
        <v>96</v>
      </c>
      <c r="E16" s="58">
        <v>31300</v>
      </c>
      <c r="F16" s="69" t="s">
        <v>115</v>
      </c>
      <c r="G16" s="4">
        <v>0.12</v>
      </c>
      <c r="H16" s="18" t="s">
        <v>26</v>
      </c>
      <c r="I16" s="4">
        <v>100</v>
      </c>
      <c r="J16" s="4">
        <v>0.06</v>
      </c>
      <c r="K16" s="4">
        <v>0.8</v>
      </c>
      <c r="L16" s="11" t="s">
        <v>77</v>
      </c>
      <c r="M16" s="4">
        <v>0</v>
      </c>
      <c r="N16" s="59">
        <f t="shared" si="0"/>
        <v>4.1000000000000002E-2</v>
      </c>
      <c r="O16" s="59">
        <f t="shared" si="3"/>
        <v>4.1000000000000002E-2</v>
      </c>
      <c r="P16" s="60"/>
      <c r="Q16" s="59"/>
      <c r="R16" s="59">
        <f t="shared" si="1"/>
        <v>1</v>
      </c>
      <c r="S16" s="61">
        <f t="shared" si="2"/>
        <v>28399</v>
      </c>
      <c r="T16" s="37" t="s">
        <v>75</v>
      </c>
      <c r="U16" s="37" t="s">
        <v>75</v>
      </c>
      <c r="V16" s="37">
        <v>0.12</v>
      </c>
      <c r="W16" s="37"/>
      <c r="X16" s="30"/>
      <c r="Y16" s="30" t="s">
        <v>42</v>
      </c>
      <c r="Z16" s="30"/>
      <c r="AA16" s="41"/>
      <c r="AB16" s="41"/>
      <c r="AC16" s="41"/>
      <c r="AD16" s="126" t="s">
        <v>76</v>
      </c>
      <c r="AE16" s="225"/>
      <c r="AG16" s="16" t="s">
        <v>31</v>
      </c>
      <c r="AH16" s="16" t="s">
        <v>69</v>
      </c>
      <c r="AI16" s="21"/>
      <c r="AJ16" s="24">
        <v>7.2</v>
      </c>
    </row>
    <row r="17" spans="2:36" ht="28.5" customHeight="1">
      <c r="B17" s="70" t="s">
        <v>60</v>
      </c>
      <c r="C17" s="4">
        <v>1</v>
      </c>
      <c r="D17" s="50" t="s">
        <v>96</v>
      </c>
      <c r="E17" s="58">
        <v>31300</v>
      </c>
      <c r="F17" s="69" t="s">
        <v>116</v>
      </c>
      <c r="G17" s="4">
        <v>0.12</v>
      </c>
      <c r="H17" s="18" t="s">
        <v>26</v>
      </c>
      <c r="I17" s="4">
        <v>100</v>
      </c>
      <c r="J17" s="4">
        <v>0.06</v>
      </c>
      <c r="K17" s="4">
        <v>0.8</v>
      </c>
      <c r="L17" s="11" t="s">
        <v>77</v>
      </c>
      <c r="M17" s="4">
        <v>0</v>
      </c>
      <c r="N17" s="59">
        <f t="shared" si="0"/>
        <v>4.1000000000000002E-2</v>
      </c>
      <c r="O17" s="59">
        <f t="shared" si="3"/>
        <v>4.1000000000000002E-2</v>
      </c>
      <c r="P17" s="60"/>
      <c r="Q17" s="59"/>
      <c r="R17" s="59">
        <f t="shared" si="1"/>
        <v>1</v>
      </c>
      <c r="S17" s="61">
        <f t="shared" si="2"/>
        <v>28399</v>
      </c>
      <c r="T17" s="37" t="s">
        <v>75</v>
      </c>
      <c r="U17" s="37" t="s">
        <v>75</v>
      </c>
      <c r="V17" s="37">
        <v>0.12</v>
      </c>
      <c r="W17" s="37"/>
      <c r="X17" s="30"/>
      <c r="Y17" s="30" t="s">
        <v>66</v>
      </c>
      <c r="Z17" s="30"/>
      <c r="AA17" s="41">
        <v>0.96</v>
      </c>
      <c r="AB17" s="44">
        <f>ROUNDUP(AA17*R17,3)</f>
        <v>0.96</v>
      </c>
      <c r="AC17" s="44">
        <f>ROUNDUP(AA17*1000*K17*J17/100*0.7,3)</f>
        <v>0.32300000000000001</v>
      </c>
      <c r="AD17" s="126" t="s">
        <v>76</v>
      </c>
      <c r="AE17" s="225"/>
      <c r="AG17" s="16" t="s">
        <v>32</v>
      </c>
      <c r="AH17" s="16" t="s">
        <v>69</v>
      </c>
      <c r="AI17" s="19"/>
      <c r="AJ17" s="24">
        <v>3.5</v>
      </c>
    </row>
    <row r="18" spans="2:36" ht="28.5" customHeight="1">
      <c r="B18" s="70" t="s">
        <v>61</v>
      </c>
      <c r="C18" s="4">
        <v>1</v>
      </c>
      <c r="D18" s="50" t="s">
        <v>96</v>
      </c>
      <c r="E18" s="58">
        <v>31300</v>
      </c>
      <c r="F18" s="69" t="s">
        <v>116</v>
      </c>
      <c r="G18" s="4">
        <v>0.12</v>
      </c>
      <c r="H18" s="18" t="s">
        <v>26</v>
      </c>
      <c r="I18" s="4">
        <v>100</v>
      </c>
      <c r="J18" s="4">
        <v>0.06</v>
      </c>
      <c r="K18" s="4">
        <v>0.8</v>
      </c>
      <c r="L18" s="11" t="s">
        <v>77</v>
      </c>
      <c r="M18" s="4">
        <v>0</v>
      </c>
      <c r="N18" s="59">
        <f t="shared" si="0"/>
        <v>4.1000000000000002E-2</v>
      </c>
      <c r="O18" s="59">
        <f t="shared" si="3"/>
        <v>4.1000000000000002E-2</v>
      </c>
      <c r="P18" s="60"/>
      <c r="Q18" s="59"/>
      <c r="R18" s="59">
        <f t="shared" si="1"/>
        <v>1</v>
      </c>
      <c r="S18" s="61">
        <f t="shared" si="2"/>
        <v>28399</v>
      </c>
      <c r="T18" s="37" t="s">
        <v>75</v>
      </c>
      <c r="U18" s="37" t="s">
        <v>75</v>
      </c>
      <c r="V18" s="37">
        <v>0.12</v>
      </c>
      <c r="W18" s="37"/>
      <c r="X18" s="30"/>
      <c r="Y18" s="30" t="s">
        <v>66</v>
      </c>
      <c r="Z18" s="30"/>
      <c r="AA18" s="41">
        <v>0.96</v>
      </c>
      <c r="AB18" s="44">
        <f>ROUNDUP(AA18*R18,3)</f>
        <v>0.96</v>
      </c>
      <c r="AC18" s="44">
        <f>ROUNDUP(AA18*1000*K18*J18/100*0.7,3)</f>
        <v>0.32300000000000001</v>
      </c>
      <c r="AD18" s="126" t="s">
        <v>76</v>
      </c>
      <c r="AE18" s="225"/>
      <c r="AG18" s="16" t="s">
        <v>33</v>
      </c>
      <c r="AH18" s="16" t="s">
        <v>69</v>
      </c>
      <c r="AI18" s="19"/>
      <c r="AJ18" s="24">
        <v>7.6</v>
      </c>
    </row>
    <row r="19" spans="2:36" ht="28.5" customHeight="1">
      <c r="B19" s="70" t="s">
        <v>62</v>
      </c>
      <c r="C19" s="4">
        <v>1</v>
      </c>
      <c r="D19" s="50" t="s">
        <v>96</v>
      </c>
      <c r="E19" s="58">
        <v>31300</v>
      </c>
      <c r="F19" s="69" t="s">
        <v>116</v>
      </c>
      <c r="G19" s="4">
        <v>0.12</v>
      </c>
      <c r="H19" s="18" t="s">
        <v>26</v>
      </c>
      <c r="I19" s="4">
        <v>100</v>
      </c>
      <c r="J19" s="4">
        <v>0.06</v>
      </c>
      <c r="K19" s="4">
        <v>0.8</v>
      </c>
      <c r="L19" s="11" t="s">
        <v>77</v>
      </c>
      <c r="M19" s="4">
        <v>0</v>
      </c>
      <c r="N19" s="59">
        <f t="shared" si="0"/>
        <v>4.1000000000000002E-2</v>
      </c>
      <c r="O19" s="59">
        <f t="shared" si="3"/>
        <v>4.1000000000000002E-2</v>
      </c>
      <c r="P19" s="60"/>
      <c r="Q19" s="59"/>
      <c r="R19" s="59">
        <f t="shared" si="1"/>
        <v>1</v>
      </c>
      <c r="S19" s="61">
        <f t="shared" si="2"/>
        <v>28399</v>
      </c>
      <c r="T19" s="37" t="s">
        <v>75</v>
      </c>
      <c r="U19" s="37" t="s">
        <v>75</v>
      </c>
      <c r="V19" s="37">
        <v>0.12</v>
      </c>
      <c r="W19" s="37"/>
      <c r="X19" s="30"/>
      <c r="Y19" s="30" t="s">
        <v>66</v>
      </c>
      <c r="Z19" s="30"/>
      <c r="AA19" s="41">
        <v>0.96</v>
      </c>
      <c r="AB19" s="44">
        <f>ROUNDUP(AA19*R19,3)</f>
        <v>0.96</v>
      </c>
      <c r="AC19" s="44">
        <f>ROUNDUP(AA19*1000*K19*J19/100*0.7,3)</f>
        <v>0.32300000000000001</v>
      </c>
      <c r="AD19" s="126" t="s">
        <v>76</v>
      </c>
      <c r="AE19" s="225"/>
      <c r="AG19" s="16" t="s">
        <v>22</v>
      </c>
      <c r="AH19" s="16" t="s">
        <v>70</v>
      </c>
      <c r="AI19" s="19">
        <v>1.1399999999999999</v>
      </c>
      <c r="AJ19" s="24">
        <v>9.6</v>
      </c>
    </row>
    <row r="20" spans="2:36" ht="28.5" customHeight="1">
      <c r="B20" s="70" t="s">
        <v>63</v>
      </c>
      <c r="C20" s="4">
        <v>1</v>
      </c>
      <c r="D20" s="50" t="s">
        <v>96</v>
      </c>
      <c r="E20" s="58">
        <v>31300</v>
      </c>
      <c r="F20" s="69" t="s">
        <v>116</v>
      </c>
      <c r="G20" s="4">
        <v>0.12</v>
      </c>
      <c r="H20" s="18" t="s">
        <v>26</v>
      </c>
      <c r="I20" s="4">
        <v>100</v>
      </c>
      <c r="J20" s="4">
        <v>0.06</v>
      </c>
      <c r="K20" s="4">
        <v>0.8</v>
      </c>
      <c r="L20" s="11" t="s">
        <v>77</v>
      </c>
      <c r="M20" s="4">
        <v>0</v>
      </c>
      <c r="N20" s="59">
        <f t="shared" si="0"/>
        <v>4.1000000000000002E-2</v>
      </c>
      <c r="O20" s="59">
        <f t="shared" si="3"/>
        <v>4.1000000000000002E-2</v>
      </c>
      <c r="P20" s="60"/>
      <c r="Q20" s="59"/>
      <c r="R20" s="59">
        <f t="shared" si="1"/>
        <v>1</v>
      </c>
      <c r="S20" s="61">
        <f t="shared" si="2"/>
        <v>28399</v>
      </c>
      <c r="T20" s="37" t="s">
        <v>75</v>
      </c>
      <c r="U20" s="37" t="s">
        <v>75</v>
      </c>
      <c r="V20" s="37">
        <v>0.12</v>
      </c>
      <c r="W20" s="37"/>
      <c r="X20" s="30"/>
      <c r="Y20" s="30" t="s">
        <v>42</v>
      </c>
      <c r="Z20" s="30"/>
      <c r="AA20" s="41"/>
      <c r="AB20" s="41"/>
      <c r="AC20" s="41"/>
      <c r="AD20" s="126" t="s">
        <v>76</v>
      </c>
      <c r="AE20" s="225"/>
      <c r="AG20" s="16" t="s">
        <v>34</v>
      </c>
      <c r="AH20" s="16" t="s">
        <v>70</v>
      </c>
      <c r="AI20" s="19">
        <v>1.3</v>
      </c>
      <c r="AJ20" s="24">
        <v>9.8000000000000007</v>
      </c>
    </row>
    <row r="21" spans="2:36" ht="28.5" customHeight="1">
      <c r="B21" s="70"/>
      <c r="C21" s="4"/>
      <c r="D21" s="40"/>
      <c r="E21" s="58"/>
      <c r="F21" s="9"/>
      <c r="G21" s="4"/>
      <c r="H21" s="18"/>
      <c r="I21" s="4"/>
      <c r="J21" s="4"/>
      <c r="K21" s="4"/>
      <c r="L21" s="4"/>
      <c r="M21" s="4"/>
      <c r="N21" s="59" t="str">
        <f t="shared" si="0"/>
        <v/>
      </c>
      <c r="O21" s="59" t="str">
        <f t="shared" si="3"/>
        <v/>
      </c>
      <c r="P21" s="60"/>
      <c r="Q21" s="59"/>
      <c r="R21" s="59" t="str">
        <f t="shared" si="1"/>
        <v/>
      </c>
      <c r="S21" s="61" t="str">
        <f t="shared" si="2"/>
        <v/>
      </c>
      <c r="T21" s="37" t="s">
        <v>75</v>
      </c>
      <c r="U21" s="37" t="s">
        <v>75</v>
      </c>
      <c r="V21" s="37" t="s">
        <v>75</v>
      </c>
      <c r="W21" s="37"/>
      <c r="X21" s="30"/>
      <c r="Y21" s="30"/>
      <c r="Z21" s="30"/>
      <c r="AA21" s="41"/>
      <c r="AB21" s="41"/>
      <c r="AC21" s="41"/>
      <c r="AD21" s="132"/>
      <c r="AE21" s="127"/>
      <c r="AG21" s="16" t="s">
        <v>35</v>
      </c>
      <c r="AH21" s="16" t="s">
        <v>69</v>
      </c>
      <c r="AI21" s="19"/>
      <c r="AJ21" s="24">
        <v>1.9</v>
      </c>
    </row>
    <row r="22" spans="2:36" ht="28.5" customHeight="1">
      <c r="B22" s="70"/>
      <c r="C22" s="4"/>
      <c r="D22" s="40"/>
      <c r="E22" s="58"/>
      <c r="F22" s="9"/>
      <c r="G22" s="4"/>
      <c r="H22" s="18"/>
      <c r="I22" s="4"/>
      <c r="J22" s="4"/>
      <c r="K22" s="4"/>
      <c r="L22" s="4"/>
      <c r="M22" s="4"/>
      <c r="N22" s="59" t="str">
        <f t="shared" si="0"/>
        <v/>
      </c>
      <c r="O22" s="59" t="str">
        <f t="shared" si="3"/>
        <v/>
      </c>
      <c r="P22" s="60"/>
      <c r="Q22" s="59"/>
      <c r="R22" s="59" t="str">
        <f t="shared" si="1"/>
        <v/>
      </c>
      <c r="S22" s="61" t="str">
        <f t="shared" si="2"/>
        <v/>
      </c>
      <c r="T22" s="37" t="s">
        <v>75</v>
      </c>
      <c r="U22" s="37" t="s">
        <v>75</v>
      </c>
      <c r="V22" s="37" t="s">
        <v>75</v>
      </c>
      <c r="W22" s="37"/>
      <c r="X22" s="30"/>
      <c r="Y22" s="30"/>
      <c r="Z22" s="30"/>
      <c r="AA22" s="41"/>
      <c r="AB22" s="41"/>
      <c r="AC22" s="41"/>
      <c r="AD22" s="132"/>
      <c r="AE22" s="127"/>
      <c r="AG22" s="16" t="s">
        <v>36</v>
      </c>
      <c r="AH22" s="16" t="s">
        <v>69</v>
      </c>
      <c r="AI22" s="19"/>
      <c r="AJ22" s="24">
        <v>1.4</v>
      </c>
    </row>
    <row r="23" spans="2:36" ht="28.5" customHeight="1">
      <c r="B23" s="70"/>
      <c r="C23" s="4"/>
      <c r="D23" s="40"/>
      <c r="E23" s="58"/>
      <c r="F23" s="4"/>
      <c r="G23" s="4"/>
      <c r="H23" s="18"/>
      <c r="I23" s="4"/>
      <c r="J23" s="4"/>
      <c r="K23" s="4"/>
      <c r="L23" s="4"/>
      <c r="M23" s="4"/>
      <c r="N23" s="59" t="str">
        <f t="shared" si="0"/>
        <v/>
      </c>
      <c r="O23" s="59" t="str">
        <f t="shared" si="3"/>
        <v/>
      </c>
      <c r="P23" s="60"/>
      <c r="Q23" s="59"/>
      <c r="R23" s="59" t="str">
        <f t="shared" si="1"/>
        <v/>
      </c>
      <c r="S23" s="61" t="str">
        <f t="shared" si="2"/>
        <v/>
      </c>
      <c r="T23" s="37" t="s">
        <v>75</v>
      </c>
      <c r="U23" s="37" t="s">
        <v>75</v>
      </c>
      <c r="V23" s="37" t="s">
        <v>75</v>
      </c>
      <c r="W23" s="37"/>
      <c r="X23" s="30"/>
      <c r="Y23" s="30"/>
      <c r="Z23" s="30"/>
      <c r="AA23" s="4"/>
      <c r="AB23" s="4"/>
      <c r="AC23" s="4"/>
      <c r="AD23" s="131"/>
      <c r="AE23" s="127"/>
      <c r="AG23" s="16" t="s">
        <v>37</v>
      </c>
      <c r="AH23" s="16" t="s">
        <v>69</v>
      </c>
      <c r="AI23" s="19"/>
      <c r="AJ23" s="24">
        <v>4</v>
      </c>
    </row>
    <row r="24" spans="2:36" ht="28.5" customHeight="1">
      <c r="B24" s="70"/>
      <c r="C24" s="4"/>
      <c r="D24" s="40"/>
      <c r="E24" s="58"/>
      <c r="F24" s="4"/>
      <c r="G24" s="4"/>
      <c r="H24" s="18"/>
      <c r="I24" s="4"/>
      <c r="J24" s="4"/>
      <c r="K24" s="4"/>
      <c r="L24" s="4"/>
      <c r="M24" s="4"/>
      <c r="N24" s="59" t="str">
        <f t="shared" si="0"/>
        <v/>
      </c>
      <c r="O24" s="59" t="str">
        <f t="shared" si="3"/>
        <v/>
      </c>
      <c r="P24" s="60"/>
      <c r="Q24" s="59"/>
      <c r="R24" s="59" t="str">
        <f t="shared" si="1"/>
        <v/>
      </c>
      <c r="S24" s="61" t="str">
        <f t="shared" si="2"/>
        <v/>
      </c>
      <c r="T24" s="37" t="s">
        <v>75</v>
      </c>
      <c r="U24" s="37" t="s">
        <v>75</v>
      </c>
      <c r="V24" s="37" t="s">
        <v>75</v>
      </c>
      <c r="W24" s="37"/>
      <c r="X24" s="30"/>
      <c r="Y24" s="30"/>
      <c r="Z24" s="30"/>
      <c r="AA24" s="4"/>
      <c r="AB24" s="4"/>
      <c r="AC24" s="4"/>
      <c r="AD24" s="131"/>
      <c r="AE24" s="127"/>
      <c r="AG24" s="16" t="s">
        <v>39</v>
      </c>
      <c r="AH24" s="16"/>
      <c r="AI24" s="19"/>
      <c r="AJ24" s="24"/>
    </row>
    <row r="25" spans="2:36" ht="28.5" customHeight="1">
      <c r="B25" s="70"/>
      <c r="C25" s="4"/>
      <c r="D25" s="40"/>
      <c r="E25" s="58"/>
      <c r="F25" s="4"/>
      <c r="G25" s="4"/>
      <c r="H25" s="18"/>
      <c r="I25" s="4"/>
      <c r="J25" s="4"/>
      <c r="K25" s="4"/>
      <c r="L25" s="4"/>
      <c r="M25" s="4"/>
      <c r="N25" s="59" t="str">
        <f t="shared" si="0"/>
        <v/>
      </c>
      <c r="O25" s="59" t="str">
        <f t="shared" si="3"/>
        <v/>
      </c>
      <c r="P25" s="60"/>
      <c r="Q25" s="59"/>
      <c r="R25" s="59" t="str">
        <f t="shared" si="1"/>
        <v/>
      </c>
      <c r="S25" s="61" t="str">
        <f t="shared" si="2"/>
        <v/>
      </c>
      <c r="T25" s="37" t="s">
        <v>75</v>
      </c>
      <c r="U25" s="37" t="s">
        <v>75</v>
      </c>
      <c r="V25" s="37" t="s">
        <v>75</v>
      </c>
      <c r="W25" s="37"/>
      <c r="X25" s="30"/>
      <c r="Y25" s="30"/>
      <c r="Z25" s="30"/>
      <c r="AA25" s="4"/>
      <c r="AB25" s="4"/>
      <c r="AC25" s="4"/>
      <c r="AD25" s="131"/>
      <c r="AE25" s="127"/>
    </row>
    <row r="26" spans="2:36" ht="14.25" customHeight="1">
      <c r="B26" s="71"/>
      <c r="C26" s="52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133"/>
      <c r="O26" s="6" t="s">
        <v>80</v>
      </c>
      <c r="P26" s="133"/>
      <c r="Q26" s="6" t="s">
        <v>81</v>
      </c>
      <c r="R26" s="135"/>
      <c r="S26" s="45"/>
      <c r="T26" s="38" t="s">
        <v>87</v>
      </c>
      <c r="U26" s="38" t="s">
        <v>88</v>
      </c>
      <c r="V26" s="38" t="s">
        <v>89</v>
      </c>
      <c r="W26" s="38" t="s">
        <v>90</v>
      </c>
      <c r="X26" s="138"/>
      <c r="Y26" s="139"/>
      <c r="Z26" s="139"/>
      <c r="AA26" s="140"/>
      <c r="AB26" s="7" t="s">
        <v>94</v>
      </c>
      <c r="AC26" s="7" t="s">
        <v>84</v>
      </c>
      <c r="AD26" s="144"/>
      <c r="AE26" s="145"/>
    </row>
    <row r="27" spans="2:36" ht="14.25" customHeight="1" thickBot="1">
      <c r="B27" s="72"/>
      <c r="C27" s="65"/>
      <c r="D27" s="77" t="s">
        <v>124</v>
      </c>
      <c r="E27" s="78"/>
      <c r="F27" s="79"/>
      <c r="G27" s="79"/>
      <c r="H27" s="79"/>
      <c r="I27" s="65"/>
      <c r="J27" s="65"/>
      <c r="K27" s="65"/>
      <c r="L27" s="65"/>
      <c r="M27" s="65"/>
      <c r="N27" s="134"/>
      <c r="O27" s="63">
        <v>0.16700000000000001</v>
      </c>
      <c r="P27" s="134"/>
      <c r="Q27" s="63">
        <v>0</v>
      </c>
      <c r="R27" s="136"/>
      <c r="S27" s="46"/>
      <c r="T27" s="62">
        <v>0.92800000000000005</v>
      </c>
      <c r="U27" s="62"/>
      <c r="V27" s="62">
        <v>2.4540000000000002</v>
      </c>
      <c r="W27" s="62"/>
      <c r="X27" s="141"/>
      <c r="Y27" s="142"/>
      <c r="Z27" s="142"/>
      <c r="AA27" s="143"/>
      <c r="AB27" s="64">
        <f>IF(AB9="","",SUM(AB9:AB25))</f>
        <v>31.661000000000001</v>
      </c>
      <c r="AC27" s="64">
        <f>IF(AC9="","",SUM(AC9:AC25))</f>
        <v>2.0099999999999998</v>
      </c>
      <c r="AD27" s="146"/>
      <c r="AE27" s="147"/>
    </row>
    <row r="28" spans="2:36" ht="12" customHeight="1">
      <c r="B28" s="72"/>
      <c r="C28" s="65"/>
      <c r="D28" s="80" t="s">
        <v>1</v>
      </c>
      <c r="E28" s="81" t="s">
        <v>121</v>
      </c>
      <c r="F28" s="80" t="s">
        <v>95</v>
      </c>
      <c r="G28" s="80" t="s">
        <v>122</v>
      </c>
      <c r="H28" s="80" t="s">
        <v>123</v>
      </c>
      <c r="I28" s="65"/>
      <c r="J28" s="65"/>
      <c r="K28" s="65"/>
      <c r="L28" s="65"/>
      <c r="M28" s="65"/>
      <c r="N28" s="148" t="s">
        <v>102</v>
      </c>
      <c r="O28" s="149"/>
      <c r="P28" s="149"/>
      <c r="Q28" s="150"/>
      <c r="R28" s="136"/>
      <c r="S28" s="47"/>
      <c r="T28" s="154" t="s">
        <v>85</v>
      </c>
      <c r="U28" s="155"/>
      <c r="V28" s="154" t="s">
        <v>86</v>
      </c>
      <c r="W28" s="156"/>
      <c r="X28" s="157" t="s">
        <v>99</v>
      </c>
      <c r="Y28" s="158"/>
      <c r="Z28" s="159"/>
      <c r="AA28" s="178" t="s">
        <v>100</v>
      </c>
      <c r="AB28" s="179"/>
      <c r="AC28" s="180"/>
      <c r="AD28" s="180"/>
      <c r="AE28" s="181"/>
    </row>
    <row r="29" spans="2:36" ht="15" customHeight="1" thickBot="1">
      <c r="B29" s="72"/>
      <c r="C29" s="65"/>
      <c r="D29" s="80"/>
      <c r="E29" s="80"/>
      <c r="F29" s="80"/>
      <c r="G29" s="80"/>
      <c r="H29" s="80"/>
      <c r="I29" s="65"/>
      <c r="J29" s="65"/>
      <c r="K29" s="65"/>
      <c r="L29" s="65"/>
      <c r="M29" s="65"/>
      <c r="N29" s="151"/>
      <c r="O29" s="152"/>
      <c r="P29" s="152"/>
      <c r="Q29" s="153"/>
      <c r="R29" s="136"/>
      <c r="S29" s="47"/>
      <c r="T29" s="182">
        <f>ROUNDDOWN(T27+U27,3)</f>
        <v>0.92800000000000005</v>
      </c>
      <c r="U29" s="183"/>
      <c r="V29" s="182">
        <f>ROUNDDOWN(V27+W27,3)</f>
        <v>2.4540000000000002</v>
      </c>
      <c r="W29" s="184"/>
      <c r="X29" s="160"/>
      <c r="Y29" s="161"/>
      <c r="Z29" s="162"/>
      <c r="AA29" s="151"/>
      <c r="AB29" s="152"/>
      <c r="AC29" s="152"/>
      <c r="AD29" s="152"/>
      <c r="AE29" s="153"/>
    </row>
    <row r="30" spans="2:36" ht="15" customHeight="1">
      <c r="B30" s="72"/>
      <c r="C30" s="65"/>
      <c r="D30" s="80"/>
      <c r="E30" s="80"/>
      <c r="F30" s="80"/>
      <c r="G30" s="80"/>
      <c r="H30" s="80"/>
      <c r="I30" s="65"/>
      <c r="J30" s="65"/>
      <c r="K30" s="65"/>
      <c r="L30" s="65"/>
      <c r="M30" s="65"/>
      <c r="N30" s="151"/>
      <c r="O30" s="152"/>
      <c r="P30" s="152"/>
      <c r="Q30" s="153"/>
      <c r="R30" s="136"/>
      <c r="S30" s="47"/>
      <c r="T30" s="185" t="s">
        <v>103</v>
      </c>
      <c r="U30" s="186"/>
      <c r="V30" s="186"/>
      <c r="W30" s="187"/>
      <c r="X30" s="160"/>
      <c r="Y30" s="161"/>
      <c r="Z30" s="162"/>
      <c r="AA30" s="151"/>
      <c r="AB30" s="152"/>
      <c r="AC30" s="152"/>
      <c r="AD30" s="152"/>
      <c r="AE30" s="153"/>
    </row>
    <row r="31" spans="2:36" ht="15" customHeight="1">
      <c r="B31" s="72"/>
      <c r="C31" s="65"/>
      <c r="D31" s="80"/>
      <c r="E31" s="80"/>
      <c r="F31" s="80"/>
      <c r="G31" s="80"/>
      <c r="H31" s="80"/>
      <c r="I31" s="65"/>
      <c r="J31" s="65"/>
      <c r="K31" s="65"/>
      <c r="L31" s="65"/>
      <c r="M31" s="65"/>
      <c r="N31" s="151"/>
      <c r="O31" s="152"/>
      <c r="P31" s="152"/>
      <c r="Q31" s="153"/>
      <c r="R31" s="136"/>
      <c r="S31" s="47"/>
      <c r="T31" s="151"/>
      <c r="U31" s="188"/>
      <c r="V31" s="188"/>
      <c r="W31" s="153"/>
      <c r="X31" s="163"/>
      <c r="Y31" s="161"/>
      <c r="Z31" s="162"/>
      <c r="AA31" s="189"/>
      <c r="AB31" s="192" t="s">
        <v>127</v>
      </c>
      <c r="AC31" s="193"/>
      <c r="AD31" s="194"/>
      <c r="AE31" s="198">
        <f>X34-Q27</f>
        <v>3.004</v>
      </c>
    </row>
    <row r="32" spans="2:36" ht="15" customHeight="1">
      <c r="B32" s="72"/>
      <c r="C32" s="65"/>
      <c r="D32" s="80"/>
      <c r="E32" s="80"/>
      <c r="F32" s="80"/>
      <c r="G32" s="80"/>
      <c r="H32" s="80"/>
      <c r="I32" s="65"/>
      <c r="J32" s="65"/>
      <c r="K32" s="65"/>
      <c r="L32" s="65"/>
      <c r="M32" s="65"/>
      <c r="N32" s="151"/>
      <c r="O32" s="152"/>
      <c r="P32" s="152"/>
      <c r="Q32" s="153"/>
      <c r="R32" s="136"/>
      <c r="S32" s="47"/>
      <c r="T32" s="151"/>
      <c r="U32" s="188"/>
      <c r="V32" s="188"/>
      <c r="W32" s="153"/>
      <c r="X32" s="164"/>
      <c r="Y32" s="165"/>
      <c r="Z32" s="166"/>
      <c r="AA32" s="189"/>
      <c r="AB32" s="195"/>
      <c r="AC32" s="196"/>
      <c r="AD32" s="197"/>
      <c r="AE32" s="199"/>
    </row>
    <row r="33" spans="2:35" ht="15" customHeight="1">
      <c r="B33" s="72"/>
      <c r="C33" s="65"/>
      <c r="D33" s="80"/>
      <c r="E33" s="80"/>
      <c r="F33" s="80"/>
      <c r="G33" s="80"/>
      <c r="H33" s="80"/>
      <c r="I33" s="65"/>
      <c r="J33" s="65"/>
      <c r="K33" s="65"/>
      <c r="L33" s="65"/>
      <c r="M33" s="65"/>
      <c r="N33" s="151"/>
      <c r="O33" s="152"/>
      <c r="P33" s="152"/>
      <c r="Q33" s="153"/>
      <c r="R33" s="136"/>
      <c r="S33" s="47"/>
      <c r="T33" s="151"/>
      <c r="U33" s="188"/>
      <c r="V33" s="188"/>
      <c r="W33" s="153"/>
      <c r="X33" s="167"/>
      <c r="Y33" s="168"/>
      <c r="Z33" s="169"/>
      <c r="AA33" s="189"/>
      <c r="AB33" s="200" t="s">
        <v>125</v>
      </c>
      <c r="AC33" s="201"/>
      <c r="AD33" s="202"/>
      <c r="AE33" s="203">
        <f>AE31/(7*(T27+V27)*0.9)</f>
        <v>0.14098917706250647</v>
      </c>
    </row>
    <row r="34" spans="2:35" ht="15" customHeight="1">
      <c r="B34" s="72"/>
      <c r="C34" s="65"/>
      <c r="D34" s="80"/>
      <c r="E34" s="80"/>
      <c r="F34" s="80"/>
      <c r="G34" s="80"/>
      <c r="H34" s="80"/>
      <c r="I34" s="65"/>
      <c r="J34" s="65"/>
      <c r="K34" s="65"/>
      <c r="L34" s="65"/>
      <c r="M34" s="65"/>
      <c r="N34" s="204"/>
      <c r="O34" s="205"/>
      <c r="P34" s="208">
        <f>O27+Q27</f>
        <v>0.16700000000000001</v>
      </c>
      <c r="Q34" s="209"/>
      <c r="R34" s="136"/>
      <c r="S34" s="47"/>
      <c r="T34" s="212">
        <f>ROUNDDOWN(SUM(T29:W29),3)</f>
        <v>3.3820000000000001</v>
      </c>
      <c r="U34" s="188"/>
      <c r="V34" s="188"/>
      <c r="W34" s="153"/>
      <c r="X34" s="216">
        <f>ROUNDDOWN(K4*T29^0.85+0.3*K4*(T34^0.85-T29^0.85),3)</f>
        <v>3.004</v>
      </c>
      <c r="Y34" s="217"/>
      <c r="Z34" s="218"/>
      <c r="AA34" s="190"/>
      <c r="AB34" s="195"/>
      <c r="AC34" s="196"/>
      <c r="AD34" s="197"/>
      <c r="AE34" s="199"/>
    </row>
    <row r="35" spans="2:35" ht="30" customHeight="1" thickBot="1">
      <c r="B35" s="73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206"/>
      <c r="O35" s="207"/>
      <c r="P35" s="210"/>
      <c r="Q35" s="211"/>
      <c r="R35" s="137"/>
      <c r="S35" s="75"/>
      <c r="T35" s="213"/>
      <c r="U35" s="214"/>
      <c r="V35" s="214"/>
      <c r="W35" s="215"/>
      <c r="X35" s="219"/>
      <c r="Y35" s="220"/>
      <c r="Z35" s="221"/>
      <c r="AA35" s="191"/>
      <c r="AB35" s="222" t="s">
        <v>126</v>
      </c>
      <c r="AC35" s="223"/>
      <c r="AD35" s="224"/>
      <c r="AE35" s="76">
        <f>AC27/(7*AB27)</f>
        <v>9.0692920988868671E-3</v>
      </c>
    </row>
    <row r="36" spans="2:35" ht="6" customHeight="1">
      <c r="W36" s="27"/>
      <c r="X36" s="27"/>
      <c r="Y36" s="27"/>
    </row>
    <row r="37" spans="2:35" s="2" customFormat="1" ht="12" thickBot="1">
      <c r="B37" s="10" t="s">
        <v>4</v>
      </c>
      <c r="C37" s="13" t="s">
        <v>14</v>
      </c>
      <c r="Q37" s="22"/>
      <c r="R37" s="49"/>
      <c r="S37" s="39"/>
      <c r="T37" s="39"/>
      <c r="U37" s="39"/>
      <c r="V37" s="39"/>
      <c r="W37" s="27"/>
      <c r="X37" s="27"/>
      <c r="Y37" s="27"/>
      <c r="AF37" s="5"/>
      <c r="AG37" s="5"/>
      <c r="AH37" s="5"/>
      <c r="AI37" s="5"/>
    </row>
    <row r="38" spans="2:35" s="2" customFormat="1" ht="13.5" customHeight="1">
      <c r="C38" s="13" t="s">
        <v>15</v>
      </c>
      <c r="Q38" s="22"/>
      <c r="R38" s="49"/>
      <c r="S38" s="39"/>
      <c r="T38" s="170" t="s">
        <v>46</v>
      </c>
      <c r="U38" s="170"/>
      <c r="V38" s="170"/>
      <c r="W38" s="171" t="s">
        <v>40</v>
      </c>
      <c r="X38" s="172" t="str">
        <f>IF(P34="","",IF(P34&lt;=X34,"適","否"))</f>
        <v>適</v>
      </c>
      <c r="Y38" s="173"/>
      <c r="Z38" s="174"/>
      <c r="AC38" s="22"/>
      <c r="AD38" s="22"/>
      <c r="AF38" s="5"/>
      <c r="AG38" s="5"/>
      <c r="AH38" s="5"/>
      <c r="AI38" s="5"/>
    </row>
    <row r="39" spans="2:35" s="2" customFormat="1" ht="13.5" customHeight="1" thickBot="1">
      <c r="C39" s="13"/>
      <c r="Q39" s="22"/>
      <c r="R39" s="49"/>
      <c r="S39" s="39"/>
      <c r="T39" s="170"/>
      <c r="U39" s="170"/>
      <c r="V39" s="170"/>
      <c r="W39" s="171"/>
      <c r="X39" s="175"/>
      <c r="Y39" s="176"/>
      <c r="Z39" s="177"/>
      <c r="AF39" s="5"/>
      <c r="AG39" s="5"/>
      <c r="AH39" s="5"/>
      <c r="AI39" s="5"/>
    </row>
    <row r="40" spans="2:35">
      <c r="C40" s="13"/>
    </row>
    <row r="41" spans="2:35">
      <c r="C41" s="3"/>
      <c r="W41" s="14"/>
      <c r="X41" s="14"/>
      <c r="Y41" s="14"/>
    </row>
    <row r="42" spans="2:35">
      <c r="W42" s="14"/>
      <c r="X42" s="14"/>
      <c r="Y42" s="14"/>
    </row>
    <row r="43" spans="2:35">
      <c r="W43" s="14"/>
      <c r="X43" s="14"/>
      <c r="Y43" s="14"/>
    </row>
  </sheetData>
  <mergeCells count="82">
    <mergeCell ref="B6:B8"/>
    <mergeCell ref="C6:C8"/>
    <mergeCell ref="D6:D8"/>
    <mergeCell ref="E6:E8"/>
    <mergeCell ref="G6:G8"/>
    <mergeCell ref="F6:F8"/>
    <mergeCell ref="I7:I8"/>
    <mergeCell ref="J7:J8"/>
    <mergeCell ref="K7:K8"/>
    <mergeCell ref="V3:W3"/>
    <mergeCell ref="AB7:AB8"/>
    <mergeCell ref="AC7:AC8"/>
    <mergeCell ref="Q7:Q8"/>
    <mergeCell ref="AA6:AC6"/>
    <mergeCell ref="R6:R8"/>
    <mergeCell ref="T6:W6"/>
    <mergeCell ref="T7:U7"/>
    <mergeCell ref="H7:H8"/>
    <mergeCell ref="L7:L8"/>
    <mergeCell ref="AD6:AE8"/>
    <mergeCell ref="V7:W7"/>
    <mergeCell ref="Y7:Y8"/>
    <mergeCell ref="Z7:Z8"/>
    <mergeCell ref="P6:Q6"/>
    <mergeCell ref="AA7:AA8"/>
    <mergeCell ref="H6:L6"/>
    <mergeCell ref="O7:O8"/>
    <mergeCell ref="M6:M8"/>
    <mergeCell ref="N6:O6"/>
    <mergeCell ref="S6:S8"/>
    <mergeCell ref="R26:R35"/>
    <mergeCell ref="X34:Z35"/>
    <mergeCell ref="X6:Z6"/>
    <mergeCell ref="X7:X8"/>
    <mergeCell ref="X26:AA27"/>
    <mergeCell ref="AD13:AE13"/>
    <mergeCell ref="AD14:AE14"/>
    <mergeCell ref="AD22:AE22"/>
    <mergeCell ref="X38:Z39"/>
    <mergeCell ref="N34:O35"/>
    <mergeCell ref="P34:Q35"/>
    <mergeCell ref="T28:U28"/>
    <mergeCell ref="T38:V39"/>
    <mergeCell ref="T29:U29"/>
    <mergeCell ref="V29:W29"/>
    <mergeCell ref="AA31:AA35"/>
    <mergeCell ref="W38:W39"/>
    <mergeCell ref="N26:N27"/>
    <mergeCell ref="P26:P27"/>
    <mergeCell ref="N28:Q33"/>
    <mergeCell ref="AD19:AE19"/>
    <mergeCell ref="AB35:AD35"/>
    <mergeCell ref="AD26:AE27"/>
    <mergeCell ref="B3:C3"/>
    <mergeCell ref="B4:C4"/>
    <mergeCell ref="AE31:AE32"/>
    <mergeCell ref="AE33:AE34"/>
    <mergeCell ref="AA28:AE30"/>
    <mergeCell ref="V28:W28"/>
    <mergeCell ref="N7:N8"/>
    <mergeCell ref="P7:P8"/>
    <mergeCell ref="AD20:AE20"/>
    <mergeCell ref="AD9:AE9"/>
    <mergeCell ref="AD10:AE10"/>
    <mergeCell ref="AD11:AE11"/>
    <mergeCell ref="AD12:AE12"/>
    <mergeCell ref="D3:H3"/>
    <mergeCell ref="D4:H4"/>
    <mergeCell ref="I3:J3"/>
    <mergeCell ref="X28:Z33"/>
    <mergeCell ref="AB31:AD32"/>
    <mergeCell ref="AB33:AD34"/>
    <mergeCell ref="T30:W33"/>
    <mergeCell ref="AD21:AE21"/>
    <mergeCell ref="AD23:AE23"/>
    <mergeCell ref="AD24:AE24"/>
    <mergeCell ref="AD25:AE25"/>
    <mergeCell ref="T34:W35"/>
    <mergeCell ref="AD15:AE15"/>
    <mergeCell ref="AD16:AE16"/>
    <mergeCell ref="AD17:AE17"/>
    <mergeCell ref="AD18:AE18"/>
  </mergeCells>
  <phoneticPr fontId="1"/>
  <dataValidations disablePrompts="1" count="3">
    <dataValidation type="list" allowBlank="1" showInputMessage="1" showErrorMessage="1" sqref="X9:X25 Z9:Z25">
      <formula1>"○"</formula1>
    </dataValidation>
    <dataValidation type="list" allowBlank="1" showInputMessage="1" showErrorMessage="1" sqref="H9:H25">
      <formula1>$AG$9:$AG$24</formula1>
    </dataValidation>
    <dataValidation type="list" allowBlank="1" showInputMessage="1" showErrorMessage="1" sqref="Y9:Y25">
      <formula1>$AK$9:$AK$11</formula1>
    </dataValidation>
  </dataValidations>
  <printOptions horizontalCentered="1"/>
  <pageMargins left="0.23622047244094491" right="0.23622047244094491" top="0.27559055118110237" bottom="0.27559055118110237" header="0.31496062992125984" footer="0.31496062992125984"/>
  <pageSetup paperSize="9" scale="69" fitToWidth="0" orientation="landscape" r:id="rId1"/>
  <headerFooter alignWithMargins="0"/>
  <rowBreaks count="1" manualBreakCount="1">
    <brk id="39" min="1" max="3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ＳＯｘ総量（記入表）</vt:lpstr>
      <vt:lpstr>ＳＯｘ総量（記載例）</vt:lpstr>
      <vt:lpstr>'ＳＯｘ総量（記載例）'!Print_Area</vt:lpstr>
      <vt:lpstr>'ＳＯｘ総量（記入表）'!Print_Area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2015-11-27T07:34:51Z</cp:lastPrinted>
  <dcterms:created xsi:type="dcterms:W3CDTF">2009-01-14T00:06:43Z</dcterms:created>
  <dcterms:modified xsi:type="dcterms:W3CDTF">2022-03-24T00:57:51Z</dcterms:modified>
</cp:coreProperties>
</file>