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66925"/>
  <xr:revisionPtr revIDLastSave="0" documentId="13_ncr:1_{6A3CEF74-F390-4890-A1E3-7608C75552F3}" xr6:coauthVersionLast="47" xr6:coauthVersionMax="47" xr10:uidLastSave="{00000000-0000-0000-0000-000000000000}"/>
  <bookViews>
    <workbookView xWindow="-120" yWindow="-120" windowWidth="20730" windowHeight="1116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選択肢" sheetId="90" r:id="rId27"/>
  </sheets>
  <externalReferences>
    <externalReference r:id="rId28"/>
    <externalReference r:id="rId29"/>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11" i="119" l="1"/>
  <c r="AL11" i="119" s="1"/>
  <c r="AK11" i="120"/>
  <c r="AL11" i="120" s="1"/>
  <c r="AK11" i="117"/>
  <c r="AL11" i="117" s="1"/>
  <c r="AK11" i="116"/>
  <c r="AL11" i="116" s="1"/>
  <c r="AK31" i="108"/>
  <c r="AL31" i="108" s="1"/>
  <c r="AK30" i="108"/>
  <c r="AL30" i="108" s="1"/>
  <c r="AK29" i="108"/>
  <c r="AL29" i="108" s="1"/>
  <c r="AK28" i="108"/>
  <c r="AL28" i="108" s="1"/>
  <c r="AK27" i="108"/>
  <c r="AL27" i="108" s="1"/>
  <c r="AK26" i="108"/>
  <c r="AL26" i="108" s="1"/>
  <c r="AK25" i="108"/>
  <c r="AL25" i="108" s="1"/>
  <c r="AK24" i="108"/>
  <c r="AL24" i="108" s="1"/>
  <c r="AK23" i="108"/>
  <c r="AL23" i="108" s="1"/>
  <c r="AK22" i="108"/>
  <c r="AL22" i="108" s="1"/>
  <c r="AK21" i="108"/>
  <c r="AL21" i="108" s="1"/>
  <c r="AK20" i="108"/>
  <c r="AL20" i="108" s="1"/>
  <c r="AK19" i="108"/>
  <c r="AL19" i="108" s="1"/>
  <c r="AK18" i="108"/>
  <c r="AL18" i="108" s="1"/>
  <c r="AK17" i="108"/>
  <c r="AL17" i="108" s="1"/>
  <c r="AK16" i="108"/>
  <c r="AL16" i="108" s="1"/>
  <c r="AK15" i="108"/>
  <c r="AL15" i="108" s="1"/>
  <c r="AK14" i="108"/>
  <c r="AL14" i="108" s="1"/>
  <c r="AK13" i="108"/>
  <c r="AL13" i="108" s="1"/>
  <c r="AK12" i="108"/>
  <c r="AL12" i="108" s="1"/>
  <c r="AK11" i="108"/>
  <c r="AL11" i="108" s="1"/>
  <c r="AK31" i="106"/>
  <c r="AL31" i="106" s="1"/>
  <c r="AK30" i="106"/>
  <c r="AL30" i="106" s="1"/>
  <c r="AK29" i="106"/>
  <c r="AL29" i="106" s="1"/>
  <c r="AK28" i="106"/>
  <c r="AL28" i="106" s="1"/>
  <c r="AK27" i="106"/>
  <c r="AL27" i="106" s="1"/>
  <c r="AK26" i="106"/>
  <c r="AL26" i="106" s="1"/>
  <c r="AK25" i="106"/>
  <c r="AL25" i="106" s="1"/>
  <c r="AK24" i="106"/>
  <c r="AL24" i="106" s="1"/>
  <c r="AK23" i="106"/>
  <c r="AL23" i="106" s="1"/>
  <c r="AK22" i="106"/>
  <c r="AL22" i="106" s="1"/>
  <c r="AK21" i="106"/>
  <c r="AL21" i="106" s="1"/>
  <c r="AK20" i="106"/>
  <c r="AL20" i="106" s="1"/>
  <c r="AK19" i="106"/>
  <c r="AL19" i="106" s="1"/>
  <c r="AK18" i="106"/>
  <c r="AL18" i="106" s="1"/>
  <c r="AK17" i="106"/>
  <c r="AL17" i="106" s="1"/>
  <c r="AK16" i="106"/>
  <c r="AL16" i="106" s="1"/>
  <c r="AK15" i="106"/>
  <c r="AL15" i="106" s="1"/>
  <c r="AK14" i="106"/>
  <c r="AL14" i="106" s="1"/>
  <c r="AK13" i="106"/>
  <c r="AL13" i="106" s="1"/>
  <c r="AK12" i="106"/>
  <c r="AL12" i="106" s="1"/>
  <c r="AK11" i="106"/>
  <c r="AL11" i="106" s="1"/>
  <c r="AK31" i="107"/>
  <c r="AL31" i="107" s="1"/>
  <c r="AK30" i="107"/>
  <c r="AL30" i="107" s="1"/>
  <c r="AK29" i="107"/>
  <c r="AL29" i="107" s="1"/>
  <c r="AK28" i="107"/>
  <c r="AL28" i="107" s="1"/>
  <c r="AK27" i="107"/>
  <c r="AL27" i="107" s="1"/>
  <c r="AK26" i="107"/>
  <c r="AL26" i="107" s="1"/>
  <c r="AK25" i="107"/>
  <c r="AL25" i="107" s="1"/>
  <c r="AK24" i="107"/>
  <c r="AL24" i="107" s="1"/>
  <c r="AK23" i="107"/>
  <c r="AL23" i="107" s="1"/>
  <c r="AK22" i="107"/>
  <c r="AL22" i="107" s="1"/>
  <c r="AK21" i="107"/>
  <c r="AL21" i="107" s="1"/>
  <c r="AK20" i="107"/>
  <c r="AL20" i="107" s="1"/>
  <c r="AK19" i="107"/>
  <c r="AL19" i="107" s="1"/>
  <c r="AK18" i="107"/>
  <c r="AL18" i="107" s="1"/>
  <c r="AK17" i="107"/>
  <c r="AL17" i="107" s="1"/>
  <c r="AK16" i="107"/>
  <c r="AL16" i="107" s="1"/>
  <c r="AK15" i="107"/>
  <c r="AL15" i="107" s="1"/>
  <c r="AK14" i="107"/>
  <c r="AL14" i="107" s="1"/>
  <c r="AK13" i="107"/>
  <c r="AL13" i="107" s="1"/>
  <c r="AK12" i="107"/>
  <c r="AL12" i="107" s="1"/>
  <c r="AK11" i="107"/>
  <c r="AL11" i="107" s="1"/>
  <c r="AK31" i="124"/>
  <c r="AL31" i="124" s="1"/>
  <c r="AL30" i="124"/>
  <c r="AK30" i="124"/>
  <c r="AK29" i="124"/>
  <c r="AL29" i="124" s="1"/>
  <c r="AK28" i="124"/>
  <c r="AL28" i="124" s="1"/>
  <c r="AK27" i="124"/>
  <c r="AL27" i="124" s="1"/>
  <c r="AK26" i="124"/>
  <c r="AL26" i="124" s="1"/>
  <c r="AK25" i="124"/>
  <c r="AL25" i="124" s="1"/>
  <c r="AK24" i="124"/>
  <c r="AL24" i="124" s="1"/>
  <c r="AK23" i="124"/>
  <c r="AL23" i="124" s="1"/>
  <c r="AK22" i="124"/>
  <c r="AL22" i="124" s="1"/>
  <c r="AK21" i="124"/>
  <c r="AL21" i="124" s="1"/>
  <c r="AK20" i="124"/>
  <c r="AL20" i="124" s="1"/>
  <c r="AK19" i="124"/>
  <c r="AL19" i="124" s="1"/>
  <c r="AK18" i="124"/>
  <c r="AL18" i="124" s="1"/>
  <c r="AK17" i="124"/>
  <c r="AL17" i="124" s="1"/>
  <c r="AK16" i="124"/>
  <c r="AL16" i="124" s="1"/>
  <c r="AK15" i="124"/>
  <c r="AL15" i="124" s="1"/>
  <c r="AK14" i="124"/>
  <c r="AL14" i="124" s="1"/>
  <c r="AK13" i="124"/>
  <c r="AL13" i="124" s="1"/>
  <c r="AK12" i="124"/>
  <c r="AL12" i="124" s="1"/>
  <c r="AK11" i="124"/>
  <c r="AL11" i="124" s="1"/>
  <c r="AK31" i="102"/>
  <c r="AL31" i="102" s="1"/>
  <c r="AL30" i="102"/>
  <c r="AK30" i="102"/>
  <c r="AK29" i="102"/>
  <c r="AL29" i="102" s="1"/>
  <c r="AK28" i="102"/>
  <c r="AL28" i="102" s="1"/>
  <c r="AK27" i="102"/>
  <c r="AL27" i="102" s="1"/>
  <c r="AK26" i="102"/>
  <c r="AL26" i="102" s="1"/>
  <c r="AK25" i="102"/>
  <c r="AL25" i="102" s="1"/>
  <c r="AL24" i="102"/>
  <c r="AK24" i="102"/>
  <c r="AK23" i="102"/>
  <c r="AL23" i="102" s="1"/>
  <c r="AK22" i="102"/>
  <c r="AL22" i="102" s="1"/>
  <c r="AK21" i="102"/>
  <c r="AL21" i="102" s="1"/>
  <c r="AK20" i="102"/>
  <c r="AL20" i="102" s="1"/>
  <c r="AK19" i="102"/>
  <c r="AL19" i="102" s="1"/>
  <c r="AL18" i="102"/>
  <c r="AK18" i="102"/>
  <c r="AK17" i="102"/>
  <c r="AL17" i="102" s="1"/>
  <c r="AK16" i="102"/>
  <c r="AL16" i="102" s="1"/>
  <c r="AK15" i="102"/>
  <c r="AL15" i="102" s="1"/>
  <c r="AK14" i="102"/>
  <c r="AL14" i="102" s="1"/>
  <c r="AK13" i="102"/>
  <c r="AL13" i="102" s="1"/>
  <c r="AL12" i="102"/>
  <c r="AK12" i="102"/>
  <c r="AK11" i="102"/>
  <c r="AL11" i="102" s="1"/>
  <c r="AK31" i="101"/>
  <c r="AL31" i="101" s="1"/>
  <c r="AK30" i="101"/>
  <c r="AL30" i="101" s="1"/>
  <c r="AK29" i="101"/>
  <c r="AL29" i="101" s="1"/>
  <c r="AK28" i="101"/>
  <c r="AL28" i="101" s="1"/>
  <c r="AK27" i="101"/>
  <c r="AL27" i="101" s="1"/>
  <c r="AK26" i="101"/>
  <c r="AL26" i="101" s="1"/>
  <c r="AK25" i="101"/>
  <c r="AL25" i="101" s="1"/>
  <c r="AK24" i="101"/>
  <c r="AL24" i="101" s="1"/>
  <c r="AK23" i="101"/>
  <c r="AL23" i="101" s="1"/>
  <c r="AK22" i="101"/>
  <c r="AL22" i="101" s="1"/>
  <c r="AK21" i="101"/>
  <c r="AL21" i="101" s="1"/>
  <c r="AK20" i="101"/>
  <c r="AL20" i="101" s="1"/>
  <c r="AK19" i="101"/>
  <c r="AL19" i="101" s="1"/>
  <c r="AK18" i="101"/>
  <c r="AL18" i="101" s="1"/>
  <c r="AK17" i="101"/>
  <c r="AL17" i="101" s="1"/>
  <c r="AK16" i="101"/>
  <c r="AL16" i="101" s="1"/>
  <c r="AK15" i="101"/>
  <c r="AL15" i="101" s="1"/>
  <c r="AK14" i="101"/>
  <c r="AL14" i="101" s="1"/>
  <c r="AK13" i="101"/>
  <c r="AL13" i="101" s="1"/>
  <c r="AK12" i="101"/>
  <c r="AL12" i="101" s="1"/>
  <c r="AK11" i="101"/>
  <c r="AL11" i="101" s="1"/>
  <c r="AK31" i="100"/>
  <c r="AL31" i="100" s="1"/>
  <c r="AL30" i="100"/>
  <c r="AK30" i="100"/>
  <c r="AK29" i="100"/>
  <c r="AL29" i="100" s="1"/>
  <c r="AK28" i="100"/>
  <c r="AL28" i="100" s="1"/>
  <c r="AK27" i="100"/>
  <c r="AL27" i="100" s="1"/>
  <c r="AK26" i="100"/>
  <c r="AL26" i="100" s="1"/>
  <c r="AK25" i="100"/>
  <c r="AL25" i="100" s="1"/>
  <c r="AL24" i="100"/>
  <c r="AK24" i="100"/>
  <c r="AK23" i="100"/>
  <c r="AL23" i="100" s="1"/>
  <c r="AK22" i="100"/>
  <c r="AL22" i="100" s="1"/>
  <c r="AK21" i="100"/>
  <c r="AL21" i="100" s="1"/>
  <c r="AK20" i="100"/>
  <c r="AL20" i="100" s="1"/>
  <c r="AK19" i="100"/>
  <c r="AL19" i="100" s="1"/>
  <c r="AL18" i="100"/>
  <c r="AK18" i="100"/>
  <c r="AK17" i="100"/>
  <c r="AL17" i="100" s="1"/>
  <c r="AK16" i="100"/>
  <c r="AL16" i="100" s="1"/>
  <c r="AK15" i="100"/>
  <c r="AL15" i="100" s="1"/>
  <c r="AK14" i="100"/>
  <c r="AL14" i="100" s="1"/>
  <c r="AK13" i="100"/>
  <c r="AL13" i="100" s="1"/>
  <c r="AL12" i="100"/>
  <c r="AK12" i="100"/>
  <c r="AK11" i="100"/>
  <c r="AL11" i="100" s="1"/>
  <c r="AK31" i="136"/>
  <c r="AL31" i="136" s="1"/>
  <c r="AK30" i="136"/>
  <c r="AL30" i="136" s="1"/>
  <c r="AK29" i="136"/>
  <c r="AL29" i="136" s="1"/>
  <c r="AK28" i="136"/>
  <c r="AL28" i="136" s="1"/>
  <c r="AK27" i="136"/>
  <c r="AL27" i="136" s="1"/>
  <c r="AK26" i="136"/>
  <c r="AL26" i="136" s="1"/>
  <c r="AK25" i="136"/>
  <c r="AL25" i="136" s="1"/>
  <c r="AK24" i="136"/>
  <c r="AL24" i="136" s="1"/>
  <c r="AK23" i="136"/>
  <c r="AL23" i="136" s="1"/>
  <c r="AK22" i="136"/>
  <c r="AL22" i="136" s="1"/>
  <c r="AK21" i="136"/>
  <c r="AL21" i="136" s="1"/>
  <c r="AK20" i="136"/>
  <c r="AL20" i="136" s="1"/>
  <c r="AK19" i="136"/>
  <c r="AL19" i="136" s="1"/>
  <c r="AK18" i="136"/>
  <c r="AL18" i="136" s="1"/>
  <c r="AK17" i="136"/>
  <c r="AL17" i="136" s="1"/>
  <c r="AK16" i="136"/>
  <c r="AL16" i="136" s="1"/>
  <c r="AK15" i="136"/>
  <c r="AL15" i="136" s="1"/>
  <c r="AK14" i="136"/>
  <c r="AL14" i="136" s="1"/>
  <c r="AK13" i="136"/>
  <c r="AL13" i="136" s="1"/>
  <c r="AK12" i="136"/>
  <c r="AL12" i="136" s="1"/>
  <c r="AK11" i="136"/>
  <c r="AL11" i="136" s="1"/>
  <c r="AK32" i="134"/>
  <c r="AL32" i="134" s="1"/>
  <c r="AL31" i="134"/>
  <c r="AK31" i="134"/>
  <c r="AK30" i="134"/>
  <c r="AL30" i="134" s="1"/>
  <c r="AK29" i="134"/>
  <c r="AL29" i="134" s="1"/>
  <c r="AK28" i="134"/>
  <c r="AL28" i="134" s="1"/>
  <c r="AK27" i="134"/>
  <c r="AL27" i="134" s="1"/>
  <c r="AK26" i="134"/>
  <c r="AL26" i="134" s="1"/>
  <c r="AL25" i="134"/>
  <c r="AK25" i="134"/>
  <c r="AK24" i="134"/>
  <c r="AL24" i="134" s="1"/>
  <c r="AK23" i="134"/>
  <c r="AL23" i="134" s="1"/>
  <c r="AK22" i="134"/>
  <c r="AL22" i="134" s="1"/>
  <c r="AK21" i="134"/>
  <c r="AL21" i="134" s="1"/>
  <c r="AK20" i="134"/>
  <c r="AL20" i="134" s="1"/>
  <c r="AL19" i="134"/>
  <c r="AK19" i="134"/>
  <c r="AK18" i="134"/>
  <c r="AL18" i="134" s="1"/>
  <c r="AK17" i="134"/>
  <c r="AL17" i="134" s="1"/>
  <c r="AK16" i="134"/>
  <c r="AL16" i="134" s="1"/>
  <c r="AK15" i="134"/>
  <c r="AL15" i="134" s="1"/>
  <c r="AK14" i="134"/>
  <c r="AL14" i="134" s="1"/>
  <c r="AL13" i="134"/>
  <c r="AK13" i="134"/>
  <c r="AK12" i="134"/>
  <c r="AL12" i="134" s="1"/>
  <c r="AK32" i="133"/>
  <c r="AL32" i="133" s="1"/>
  <c r="AK31" i="133"/>
  <c r="AL31" i="133" s="1"/>
  <c r="AK30" i="133"/>
  <c r="AL30" i="133" s="1"/>
  <c r="AK29" i="133"/>
  <c r="AL29" i="133" s="1"/>
  <c r="AK28" i="133"/>
  <c r="AL28" i="133" s="1"/>
  <c r="AK27" i="133"/>
  <c r="AL27" i="133" s="1"/>
  <c r="AK26" i="133"/>
  <c r="AL26" i="133" s="1"/>
  <c r="AK25" i="133"/>
  <c r="AL25" i="133" s="1"/>
  <c r="AK24" i="133"/>
  <c r="AL24" i="133" s="1"/>
  <c r="AK23" i="133"/>
  <c r="AL23" i="133" s="1"/>
  <c r="AK22" i="133"/>
  <c r="AL22" i="133" s="1"/>
  <c r="AK21" i="133"/>
  <c r="AL21" i="133" s="1"/>
  <c r="AK20" i="133"/>
  <c r="AL20" i="133" s="1"/>
  <c r="AK19" i="133"/>
  <c r="AL19" i="133" s="1"/>
  <c r="AK18" i="133"/>
  <c r="AL18" i="133" s="1"/>
  <c r="AK17" i="133"/>
  <c r="AL17" i="133" s="1"/>
  <c r="AK16" i="133"/>
  <c r="AL16" i="133" s="1"/>
  <c r="AK15" i="133"/>
  <c r="AL15" i="133" s="1"/>
  <c r="AK14" i="133"/>
  <c r="AL14" i="133" s="1"/>
  <c r="AK13" i="133"/>
  <c r="AL13" i="133" s="1"/>
  <c r="AK12" i="133"/>
  <c r="AL12" i="133" s="1"/>
  <c r="AK32" i="132"/>
  <c r="AL32" i="132" s="1"/>
  <c r="AL31" i="132"/>
  <c r="AK31" i="132"/>
  <c r="AK30" i="132"/>
  <c r="AL30" i="132" s="1"/>
  <c r="AK29" i="132"/>
  <c r="AL29" i="132" s="1"/>
  <c r="AK28" i="132"/>
  <c r="AL28" i="132" s="1"/>
  <c r="AK27" i="132"/>
  <c r="AL27" i="132" s="1"/>
  <c r="AK26" i="132"/>
  <c r="AL26" i="132" s="1"/>
  <c r="AL25" i="132"/>
  <c r="AK25" i="132"/>
  <c r="AK24" i="132"/>
  <c r="AL24" i="132" s="1"/>
  <c r="AK23" i="132"/>
  <c r="AL23" i="132" s="1"/>
  <c r="AK22" i="132"/>
  <c r="AL22" i="132" s="1"/>
  <c r="AK21" i="132"/>
  <c r="AL21" i="132" s="1"/>
  <c r="AK20" i="132"/>
  <c r="AL20" i="132" s="1"/>
  <c r="AL19" i="132"/>
  <c r="AK19" i="132"/>
  <c r="AK18" i="132"/>
  <c r="AL18" i="132" s="1"/>
  <c r="AK17" i="132"/>
  <c r="AL17" i="132" s="1"/>
  <c r="AK16" i="132"/>
  <c r="AL16" i="132" s="1"/>
  <c r="AK15" i="132"/>
  <c r="AL15" i="132" s="1"/>
  <c r="AK14" i="132"/>
  <c r="AL14" i="132" s="1"/>
  <c r="AL13" i="132"/>
  <c r="AK13" i="132"/>
  <c r="AK12" i="132"/>
  <c r="AL12" i="132" s="1"/>
  <c r="AK31" i="131"/>
  <c r="AL31" i="131" s="1"/>
  <c r="AK30" i="131"/>
  <c r="AL30" i="131" s="1"/>
  <c r="AK29" i="131"/>
  <c r="AL29" i="131" s="1"/>
  <c r="AK28" i="131"/>
  <c r="AL28" i="131" s="1"/>
  <c r="AK27" i="131"/>
  <c r="AL27" i="131" s="1"/>
  <c r="AK26" i="131"/>
  <c r="AL26" i="131" s="1"/>
  <c r="AK25" i="131"/>
  <c r="AL25" i="131" s="1"/>
  <c r="AK24" i="131"/>
  <c r="AL24" i="131" s="1"/>
  <c r="AK23" i="131"/>
  <c r="AL23" i="131" s="1"/>
  <c r="AK22" i="131"/>
  <c r="AL22" i="131" s="1"/>
  <c r="AK21" i="131"/>
  <c r="AL21" i="131" s="1"/>
  <c r="AK20" i="131"/>
  <c r="AL20" i="131" s="1"/>
  <c r="AK19" i="131"/>
  <c r="AL19" i="131" s="1"/>
  <c r="AK18" i="131"/>
  <c r="AL18" i="131" s="1"/>
  <c r="AK17" i="131"/>
  <c r="AL17" i="131" s="1"/>
  <c r="AK16" i="131"/>
  <c r="AL16" i="131" s="1"/>
  <c r="AK15" i="131"/>
  <c r="AL15" i="131" s="1"/>
  <c r="AK14" i="131"/>
  <c r="AL14" i="131" s="1"/>
  <c r="AK13" i="131"/>
  <c r="AL13" i="131" s="1"/>
  <c r="AK12" i="131"/>
  <c r="AL12" i="131" s="1"/>
  <c r="AK11" i="131"/>
  <c r="AL11" i="131" s="1"/>
  <c r="AK31" i="96"/>
  <c r="AL31" i="96" s="1"/>
  <c r="AK30" i="96"/>
  <c r="AL30" i="96" s="1"/>
  <c r="AK29" i="96"/>
  <c r="AL29" i="96" s="1"/>
  <c r="AK28" i="96"/>
  <c r="AL28" i="96" s="1"/>
  <c r="AK27" i="96"/>
  <c r="AL27" i="96" s="1"/>
  <c r="AK26" i="96"/>
  <c r="AL26" i="96" s="1"/>
  <c r="AK25" i="96"/>
  <c r="AL25" i="96" s="1"/>
  <c r="AK24" i="96"/>
  <c r="AL24" i="96" s="1"/>
  <c r="AK23" i="96"/>
  <c r="AL23" i="96" s="1"/>
  <c r="AK22" i="96"/>
  <c r="AL22" i="96" s="1"/>
  <c r="AK21" i="96"/>
  <c r="AL21" i="96" s="1"/>
  <c r="AK20" i="96"/>
  <c r="AL20" i="96" s="1"/>
  <c r="AK19" i="96"/>
  <c r="AL19" i="96" s="1"/>
  <c r="AK18" i="96"/>
  <c r="AL18" i="96" s="1"/>
  <c r="AK17" i="96"/>
  <c r="AL17" i="96" s="1"/>
  <c r="AK16" i="96"/>
  <c r="AL16" i="96" s="1"/>
  <c r="AK15" i="96"/>
  <c r="AL15" i="96" s="1"/>
  <c r="AK14" i="96"/>
  <c r="AL14" i="96" s="1"/>
  <c r="AK13" i="96"/>
  <c r="AL13" i="96" s="1"/>
  <c r="AK12" i="96"/>
  <c r="AL12" i="96" s="1"/>
  <c r="AK11" i="96"/>
  <c r="AL11" i="96" s="1"/>
  <c r="AK31" i="95"/>
  <c r="AL31" i="95" s="1"/>
  <c r="AK30" i="95"/>
  <c r="AL30" i="95" s="1"/>
  <c r="AK29" i="95"/>
  <c r="AL29" i="95" s="1"/>
  <c r="AK28" i="95"/>
  <c r="AL28" i="95" s="1"/>
  <c r="AK27" i="95"/>
  <c r="AL27" i="95" s="1"/>
  <c r="AK26" i="95"/>
  <c r="AL26" i="95" s="1"/>
  <c r="AK25" i="95"/>
  <c r="AL25" i="95" s="1"/>
  <c r="AK24" i="95"/>
  <c r="AL24" i="95" s="1"/>
  <c r="AK23" i="95"/>
  <c r="AL23" i="95" s="1"/>
  <c r="AK22" i="95"/>
  <c r="AL22" i="95" s="1"/>
  <c r="AK21" i="95"/>
  <c r="AL21" i="95" s="1"/>
  <c r="AK20" i="95"/>
  <c r="AL20" i="95" s="1"/>
  <c r="AK19" i="95"/>
  <c r="AL19" i="95" s="1"/>
  <c r="AK18" i="95"/>
  <c r="AL18" i="95" s="1"/>
  <c r="AK17" i="95"/>
  <c r="AL17" i="95" s="1"/>
  <c r="AK16" i="95"/>
  <c r="AL16" i="95" s="1"/>
  <c r="AK15" i="95"/>
  <c r="AL15" i="95" s="1"/>
  <c r="AK14" i="95"/>
  <c r="AL14" i="95" s="1"/>
  <c r="AK13" i="95"/>
  <c r="AL13" i="95" s="1"/>
  <c r="AK12" i="95"/>
  <c r="AL12" i="95" s="1"/>
  <c r="AK11" i="95"/>
  <c r="AL11" i="95" s="1"/>
  <c r="AK31" i="130"/>
  <c r="AL31" i="130" s="1"/>
  <c r="AL30" i="130"/>
  <c r="AK30" i="130"/>
  <c r="AK29" i="130"/>
  <c r="AL29" i="130" s="1"/>
  <c r="AK28" i="130"/>
  <c r="AL28" i="130" s="1"/>
  <c r="AK27" i="130"/>
  <c r="AL27" i="130" s="1"/>
  <c r="AK26" i="130"/>
  <c r="AL26" i="130" s="1"/>
  <c r="AK25" i="130"/>
  <c r="AL25" i="130" s="1"/>
  <c r="AL24" i="130"/>
  <c r="AK24" i="130"/>
  <c r="AK23" i="130"/>
  <c r="AL23" i="130" s="1"/>
  <c r="AK22" i="130"/>
  <c r="AL22" i="130" s="1"/>
  <c r="AK21" i="130"/>
  <c r="AL21" i="130" s="1"/>
  <c r="AK20" i="130"/>
  <c r="AL20" i="130" s="1"/>
  <c r="AK19" i="130"/>
  <c r="AL19" i="130" s="1"/>
  <c r="AL18" i="130"/>
  <c r="AK18" i="130"/>
  <c r="AK17" i="130"/>
  <c r="AL17" i="130" s="1"/>
  <c r="AK16" i="130"/>
  <c r="AL16" i="130" s="1"/>
  <c r="AK15" i="130"/>
  <c r="AL15" i="130" s="1"/>
  <c r="AK14" i="130"/>
  <c r="AL14" i="130" s="1"/>
  <c r="AK13" i="130"/>
  <c r="AL13" i="130" s="1"/>
  <c r="AL12" i="130"/>
  <c r="AK12" i="130"/>
  <c r="AK11" i="130"/>
  <c r="AL11" i="130" s="1"/>
  <c r="AL31" i="128"/>
  <c r="AK31" i="128"/>
  <c r="AL30" i="128"/>
  <c r="AK30" i="128"/>
  <c r="AK29" i="128"/>
  <c r="AL29" i="128" s="1"/>
  <c r="AK28" i="128"/>
  <c r="AL28" i="128" s="1"/>
  <c r="AK27" i="128"/>
  <c r="AL27" i="128" s="1"/>
  <c r="AK26" i="128"/>
  <c r="AL26" i="128" s="1"/>
  <c r="AL25" i="128"/>
  <c r="AK25" i="128"/>
  <c r="AL24" i="128"/>
  <c r="AK24" i="128"/>
  <c r="AK23" i="128"/>
  <c r="AL23" i="128" s="1"/>
  <c r="AK22" i="128"/>
  <c r="AL22" i="128" s="1"/>
  <c r="AK21" i="128"/>
  <c r="AL21" i="128" s="1"/>
  <c r="AK20" i="128"/>
  <c r="AL20" i="128" s="1"/>
  <c r="AL19" i="128"/>
  <c r="AK19" i="128"/>
  <c r="AL18" i="128"/>
  <c r="AK18" i="128"/>
  <c r="AK17" i="128"/>
  <c r="AL17" i="128" s="1"/>
  <c r="AK16" i="128"/>
  <c r="AL16" i="128" s="1"/>
  <c r="AK15" i="128"/>
  <c r="AL15" i="128" s="1"/>
  <c r="AK14" i="128"/>
  <c r="AL14" i="128" s="1"/>
  <c r="AL13" i="128"/>
  <c r="AK13" i="128"/>
  <c r="AL12" i="128"/>
  <c r="AK12" i="128"/>
  <c r="AK11" i="128"/>
  <c r="AL11" i="128" s="1"/>
  <c r="AK31" i="127"/>
  <c r="AL31" i="127" s="1"/>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K12" i="127"/>
  <c r="AL12" i="127" s="1"/>
  <c r="AK11" i="127"/>
  <c r="AL11" i="127" s="1"/>
  <c r="AK31" i="126"/>
  <c r="AL31" i="126" s="1"/>
  <c r="AL30" i="126"/>
  <c r="AK30" i="126"/>
  <c r="AK29" i="126"/>
  <c r="AL29" i="126" s="1"/>
  <c r="AK28" i="126"/>
  <c r="AL28" i="126" s="1"/>
  <c r="AK27" i="126"/>
  <c r="AL27" i="126" s="1"/>
  <c r="AK26" i="126"/>
  <c r="AL26" i="126" s="1"/>
  <c r="AK25" i="126"/>
  <c r="AL25" i="126" s="1"/>
  <c r="AL24" i="126"/>
  <c r="AK24" i="126"/>
  <c r="AK23" i="126"/>
  <c r="AL23" i="126" s="1"/>
  <c r="AK22" i="126"/>
  <c r="AL22" i="126" s="1"/>
  <c r="AK21" i="126"/>
  <c r="AL21" i="126" s="1"/>
  <c r="AK20" i="126"/>
  <c r="AL20" i="126" s="1"/>
  <c r="AK19" i="126"/>
  <c r="AL19" i="126" s="1"/>
  <c r="AL18" i="126"/>
  <c r="AK18" i="126"/>
  <c r="AK17" i="126"/>
  <c r="AL17" i="126" s="1"/>
  <c r="AK16" i="126"/>
  <c r="AL16" i="126" s="1"/>
  <c r="AK15" i="126"/>
  <c r="AL15" i="126" s="1"/>
  <c r="AK14" i="126"/>
  <c r="AL14" i="126" s="1"/>
  <c r="AK13" i="126"/>
  <c r="AL13" i="126" s="1"/>
  <c r="AL12" i="126"/>
  <c r="AK12" i="126"/>
  <c r="AK11" i="126"/>
  <c r="AL11" i="126" s="1"/>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K11" i="93"/>
  <c r="AL11" i="93" s="1"/>
  <c r="AK31" i="119"/>
  <c r="AL31" i="119" s="1"/>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L14" i="119" s="1"/>
  <c r="AK13" i="119"/>
  <c r="AL13" i="119" s="1"/>
  <c r="AK12" i="119"/>
  <c r="AL12" i="119" s="1"/>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K31" i="117"/>
  <c r="AL31" i="117" s="1"/>
  <c r="AL30" i="117"/>
  <c r="AK30" i="117"/>
  <c r="AK29" i="117"/>
  <c r="AL29" i="117" s="1"/>
  <c r="AK28" i="117"/>
  <c r="AL28" i="117" s="1"/>
  <c r="AK27" i="117"/>
  <c r="AL27" i="117" s="1"/>
  <c r="AK26" i="117"/>
  <c r="AL26" i="117" s="1"/>
  <c r="AK25" i="117"/>
  <c r="AL25" i="117" s="1"/>
  <c r="AL24" i="117"/>
  <c r="AK24" i="117"/>
  <c r="AK23" i="117"/>
  <c r="AL23" i="117" s="1"/>
  <c r="AK22" i="117"/>
  <c r="AL22" i="117" s="1"/>
  <c r="AL21" i="117"/>
  <c r="AK21" i="117"/>
  <c r="AK20" i="117"/>
  <c r="AL20" i="117" s="1"/>
  <c r="AK19" i="117"/>
  <c r="AL19" i="117" s="1"/>
  <c r="AL18" i="117"/>
  <c r="AK18" i="117"/>
  <c r="AK17" i="117"/>
  <c r="AL17" i="117" s="1"/>
  <c r="AK16" i="117"/>
  <c r="AL16" i="117" s="1"/>
  <c r="AK15" i="117"/>
  <c r="AL15" i="117" s="1"/>
  <c r="AK14" i="117"/>
  <c r="AL14" i="117" s="1"/>
  <c r="AK13" i="117"/>
  <c r="AL13" i="117" s="1"/>
  <c r="AL12" i="117"/>
  <c r="AK12" i="117"/>
  <c r="AK40" i="117"/>
  <c r="AH40" i="117"/>
  <c r="AG31" i="117"/>
  <c r="AD31"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K31" i="60"/>
  <c r="AL31" i="60" s="1"/>
  <c r="AK30" i="60"/>
  <c r="AL30" i="60" s="1"/>
  <c r="AK29" i="60"/>
  <c r="AL29" i="60" s="1"/>
  <c r="AK28" i="60"/>
  <c r="AL28" i="60" s="1"/>
  <c r="AK27" i="60"/>
  <c r="AL27" i="60" s="1"/>
  <c r="AK26" i="60"/>
  <c r="AL26" i="60" s="1"/>
  <c r="AK25" i="60"/>
  <c r="AL25" i="60" s="1"/>
  <c r="AK24" i="60"/>
  <c r="AL24" i="60" s="1"/>
  <c r="AK23" i="60"/>
  <c r="AL23" i="60" s="1"/>
  <c r="AK22" i="60"/>
  <c r="AL22" i="60" s="1"/>
  <c r="AK21" i="60"/>
  <c r="AL21" i="60" s="1"/>
  <c r="AK20" i="60"/>
  <c r="AL20" i="60" s="1"/>
  <c r="AK19" i="60"/>
  <c r="AL19" i="60" s="1"/>
  <c r="AK18" i="60"/>
  <c r="AL18" i="60" s="1"/>
  <c r="AK17" i="60"/>
  <c r="AL17" i="60" s="1"/>
  <c r="AK16" i="60"/>
  <c r="AL16" i="60" s="1"/>
  <c r="AK15" i="60"/>
  <c r="AL15" i="60" s="1"/>
  <c r="AK14" i="60"/>
  <c r="AL14" i="60" s="1"/>
  <c r="AK13" i="60"/>
  <c r="AL13" i="60" s="1"/>
  <c r="AK12" i="60"/>
  <c r="AL12" i="60" s="1"/>
  <c r="AK11" i="60"/>
  <c r="AL11" i="60" s="1"/>
  <c r="AL46" i="136"/>
  <c r="AL50" i="136" s="1"/>
  <c r="AG46" i="136"/>
  <c r="AG50" i="136" s="1"/>
  <c r="AA46" i="136"/>
  <c r="AA50" i="136" s="1"/>
  <c r="U46" i="136"/>
  <c r="U50" i="136" s="1"/>
  <c r="O46" i="136"/>
  <c r="R49" i="136" s="1"/>
  <c r="I46" i="136"/>
  <c r="L49" i="136" s="1"/>
  <c r="E46" i="136"/>
  <c r="F49" i="136" s="1"/>
  <c r="C46" i="136"/>
  <c r="D49" i="136" s="1"/>
  <c r="AJ39" i="136"/>
  <c r="AJ38" i="136"/>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F3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38" i="136" l="1"/>
  <c r="C43" i="136" s="1"/>
  <c r="AJ10" i="134"/>
  <c r="AI10" i="132"/>
  <c r="AH10" i="131"/>
  <c r="AJ10" i="131"/>
  <c r="AL38" i="131"/>
  <c r="C43" i="131" s="1"/>
  <c r="AH9" i="131"/>
  <c r="E50" i="132"/>
  <c r="AJ11" i="132"/>
  <c r="AH10" i="132"/>
  <c r="AD49" i="133"/>
  <c r="AI11" i="133"/>
  <c r="X50" i="133"/>
  <c r="AH10" i="133"/>
  <c r="AJ11" i="133"/>
  <c r="AD50" i="133"/>
  <c r="AI10" i="133"/>
  <c r="AI11" i="134"/>
  <c r="AH10" i="134"/>
  <c r="AL50" i="134"/>
  <c r="U49" i="133"/>
  <c r="E51" i="134"/>
  <c r="U49" i="132"/>
  <c r="X49" i="133"/>
  <c r="O51" i="134"/>
  <c r="AA49" i="132"/>
  <c r="AA49" i="133"/>
  <c r="U51" i="134"/>
  <c r="E50" i="134"/>
  <c r="AA51" i="134"/>
  <c r="U50" i="132"/>
  <c r="U50" i="133"/>
  <c r="O50" i="134"/>
  <c r="AL51" i="134"/>
  <c r="AA50" i="132"/>
  <c r="U50" i="134"/>
  <c r="AA50" i="133"/>
  <c r="AA50" i="134"/>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L49" i="133"/>
  <c r="AJ49" i="133"/>
  <c r="AJ50" i="133"/>
  <c r="C51" i="133"/>
  <c r="D50" i="133"/>
  <c r="O49" i="133"/>
  <c r="AL49" i="133"/>
  <c r="O50" i="133"/>
  <c r="AL50"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E43" i="136" l="1"/>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H10" i="130" l="1"/>
  <c r="AJ9" i="130"/>
  <c r="AH9" i="130"/>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J10" i="128" l="1"/>
  <c r="AH10" i="128"/>
  <c r="AH10" i="127"/>
  <c r="AH9" i="127"/>
  <c r="AI10" i="127"/>
  <c r="AI9" i="127"/>
  <c r="AI9" i="126"/>
  <c r="AH10" i="126"/>
  <c r="AH9" i="126"/>
  <c r="AI10" i="126"/>
  <c r="C69" i="107"/>
  <c r="E67" i="107"/>
  <c r="E68" i="107"/>
  <c r="F67" i="107"/>
  <c r="F68" i="107"/>
  <c r="AA54" i="101" l="1"/>
  <c r="O46" i="95" l="1"/>
  <c r="O48" i="96"/>
  <c r="U48" i="96"/>
  <c r="AH41" i="119"/>
  <c r="U38" i="119" l="1"/>
  <c r="U38" i="120"/>
  <c r="U38" i="117"/>
  <c r="AK41" i="119"/>
  <c r="AH40" i="119"/>
  <c r="AK40" i="119" s="1"/>
  <c r="AH41" i="120"/>
  <c r="AK41" i="120" s="1"/>
  <c r="AH40" i="120"/>
  <c r="AH41" i="117"/>
  <c r="AK41"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H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J9" i="120"/>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O63" i="107"/>
  <c r="I63" i="107"/>
  <c r="E63" i="107"/>
  <c r="C63"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I10" i="108"/>
  <c r="AH9" i="108"/>
  <c r="AI9"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A58"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U52" i="96"/>
  <c r="O52"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I10" i="102"/>
  <c r="AH10" i="102"/>
  <c r="AJ43" i="101"/>
  <c r="AJ10" i="100"/>
  <c r="AH10" i="100"/>
  <c r="AI10" i="100"/>
  <c r="AJ40" i="96"/>
  <c r="AL40" i="96" s="1"/>
  <c r="D38"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7" l="1"/>
  <c r="AM40" i="117"/>
  <c r="AM43" i="117" s="1" a="1"/>
  <c r="AM43" i="117" s="1"/>
  <c r="AK42" i="120"/>
  <c r="AM40" i="120"/>
  <c r="AM43" i="120" s="1" a="1"/>
  <c r="AM43" i="120" s="1"/>
  <c r="AK42" i="119"/>
  <c r="AM40" i="119"/>
  <c r="AM43" i="119" s="1" a="1"/>
  <c r="AM43" i="119" s="1"/>
  <c r="AL42" i="101"/>
  <c r="AL43" i="101"/>
  <c r="AI10" i="106"/>
  <c r="AH9" i="106"/>
  <c r="AH10" i="106"/>
  <c r="AH9" i="102"/>
  <c r="AI9" i="96"/>
  <c r="AH10" i="96"/>
  <c r="AJ10" i="96"/>
  <c r="AH9" i="95"/>
  <c r="AJ9" i="93"/>
  <c r="AI10" i="120"/>
  <c r="AJ10" i="120"/>
  <c r="O50" i="95"/>
  <c r="F57" i="101"/>
  <c r="E58" i="101"/>
  <c r="AL52" i="96"/>
  <c r="I58" i="101"/>
  <c r="AA52" i="96"/>
  <c r="AG52" i="96"/>
  <c r="O58" i="101"/>
  <c r="I52" i="96"/>
  <c r="X54" i="102"/>
  <c r="F53" i="116"/>
  <c r="AG58" i="101"/>
  <c r="L52" i="116"/>
  <c r="L49" i="119"/>
  <c r="I50" i="119"/>
  <c r="AL58" i="101"/>
  <c r="U58" i="101"/>
  <c r="D51" i="96"/>
  <c r="C52" i="96"/>
  <c r="O57" i="94"/>
  <c r="I57" i="94"/>
  <c r="E57" i="94"/>
  <c r="E52" i="96"/>
  <c r="U49" i="93"/>
  <c r="C49" i="93"/>
  <c r="AJ9" i="101"/>
  <c r="AH10" i="101"/>
  <c r="AL38" i="101"/>
  <c r="AI9" i="101"/>
  <c r="AH9" i="101"/>
  <c r="L54" i="102"/>
  <c r="I42" i="116"/>
  <c r="AJ9" i="116"/>
  <c r="AI9" i="107"/>
  <c r="AI10" i="94"/>
  <c r="AH10" i="94"/>
  <c r="AI9" i="116"/>
  <c r="AJ10" i="117"/>
  <c r="AI10" i="117"/>
  <c r="E50" i="119"/>
  <c r="L48" i="119"/>
  <c r="AI9" i="93"/>
  <c r="AJ10" i="93"/>
  <c r="AI10" i="93"/>
  <c r="I43" i="93"/>
  <c r="E49" i="93"/>
  <c r="AJ38" i="94"/>
  <c r="AM38" i="94" s="1"/>
  <c r="E51" i="94" s="1"/>
  <c r="AI9" i="95"/>
  <c r="AH10" i="95"/>
  <c r="E48" i="95"/>
  <c r="AL38" i="95"/>
  <c r="C43" i="95" s="1"/>
  <c r="AI10" i="95"/>
  <c r="F49" i="95"/>
  <c r="AJ38" i="96"/>
  <c r="AL38" i="96" s="1"/>
  <c r="C45" i="96" s="1"/>
  <c r="AL39" i="96"/>
  <c r="E45" i="96" s="1"/>
  <c r="AJ9" i="96"/>
  <c r="AJ9" i="100"/>
  <c r="AM42" i="101"/>
  <c r="AM44" i="101"/>
  <c r="AL46" i="101"/>
  <c r="AM46" i="101"/>
  <c r="AL39" i="101"/>
  <c r="AL38" i="102"/>
  <c r="AL39" i="102"/>
  <c r="AL40" i="102"/>
  <c r="AL41" i="102"/>
  <c r="AL42" i="102"/>
  <c r="AJ37" i="124"/>
  <c r="AL37" i="124" s="1"/>
  <c r="AH9" i="107"/>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J10" i="107"/>
  <c r="AI10" i="107"/>
  <c r="AL38" i="94"/>
  <c r="C51" i="94" s="1"/>
  <c r="AI9" i="94"/>
  <c r="AH9" i="94"/>
  <c r="U57"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AG43" i="108"/>
  <c r="D50" i="96"/>
  <c r="C47" i="93"/>
  <c r="AA48" i="93"/>
  <c r="AJ55" i="94"/>
  <c r="F55" i="94"/>
  <c r="AD48" i="95"/>
  <c r="R50" i="96"/>
  <c r="O50" i="96"/>
  <c r="AJ48" i="100"/>
  <c r="AJ42" i="108"/>
  <c r="AJ49" i="100"/>
  <c r="E48" i="119"/>
  <c r="AD48" i="93"/>
  <c r="F56" i="94"/>
  <c r="O51" i="96"/>
  <c r="AG49" i="100"/>
  <c r="E39" i="106"/>
  <c r="I53" i="116"/>
  <c r="F49" i="119"/>
  <c r="U54" i="102"/>
  <c r="F40" i="106"/>
  <c r="I52" i="116"/>
  <c r="I48" i="120"/>
  <c r="AA56" i="124"/>
  <c r="AA55" i="94"/>
  <c r="C39" i="106"/>
  <c r="AG56" i="94"/>
  <c r="E56" i="124"/>
  <c r="R54" i="102"/>
  <c r="D39" i="106"/>
  <c r="X47" i="93"/>
  <c r="O54" i="102"/>
  <c r="R42" i="108"/>
  <c r="L49" i="120"/>
  <c r="I50" i="120"/>
  <c r="AM51" i="96"/>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AD42" i="108"/>
  <c r="X42" i="108"/>
  <c r="L48" i="93"/>
  <c r="I48" i="100"/>
  <c r="U56" i="101"/>
  <c r="X43" i="108"/>
  <c r="AL57" i="124"/>
  <c r="AL56" i="124"/>
  <c r="AI10" i="101"/>
  <c r="F56" i="101"/>
  <c r="AL41" i="101"/>
  <c r="AL44" i="101"/>
  <c r="AL57" i="101"/>
  <c r="E57" i="101"/>
  <c r="AL40" i="101"/>
  <c r="E56" i="101"/>
  <c r="AM56" i="101"/>
  <c r="AL45" i="101"/>
  <c r="I53" i="102"/>
  <c r="AL43" i="102"/>
  <c r="AG54" i="102"/>
  <c r="AJ53" i="102"/>
  <c r="I54" i="102"/>
  <c r="AJ37" i="102"/>
  <c r="AL37" i="102" s="1"/>
  <c r="E48" i="102" s="1"/>
  <c r="AJ37" i="101"/>
  <c r="AL37" i="101" s="1"/>
  <c r="C51" i="101" s="1"/>
  <c r="L56" i="101"/>
  <c r="I56" i="101"/>
  <c r="I57" i="101"/>
  <c r="AL38" i="124"/>
  <c r="AL40" i="124"/>
  <c r="I57" i="124"/>
  <c r="AJ57" i="124"/>
  <c r="R56" i="124"/>
  <c r="I56" i="124"/>
  <c r="AM57" i="124"/>
  <c r="AM42" i="124"/>
  <c r="O57" i="124"/>
  <c r="F56" i="124"/>
  <c r="AL43" i="124"/>
  <c r="AL45" i="124"/>
  <c r="AM44" i="124"/>
  <c r="AM46" i="124"/>
  <c r="AI9" i="60"/>
  <c r="AI10" i="60"/>
  <c r="AD47" i="93"/>
  <c r="AL55" i="94"/>
  <c r="E43" i="93"/>
  <c r="C57" i="94"/>
  <c r="AI9" i="106"/>
  <c r="AA42" i="108"/>
  <c r="AM62" i="107"/>
  <c r="AL61" i="107"/>
  <c r="O43" i="108"/>
  <c r="V37" i="108"/>
  <c r="Z37" i="108" s="1"/>
  <c r="AJ9" i="60"/>
  <c r="AJ9" i="102"/>
  <c r="O36" i="108"/>
  <c r="D36" i="108"/>
  <c r="L36" i="108"/>
  <c r="I36" i="108"/>
  <c r="F36" i="108"/>
  <c r="E36" i="108"/>
  <c r="AJ10" i="60"/>
  <c r="O47" i="93"/>
  <c r="AA56" i="94"/>
  <c r="R62" i="107"/>
  <c r="R56" i="94"/>
  <c r="I43" i="100"/>
  <c r="E43" i="100"/>
  <c r="C43" i="100"/>
  <c r="R61" i="107"/>
  <c r="AM61" i="107"/>
  <c r="AA43" i="108"/>
  <c r="AM43" i="108"/>
  <c r="D42" i="108"/>
  <c r="D43" i="108"/>
  <c r="AJ9" i="106"/>
  <c r="AJ43" i="107"/>
  <c r="F43" i="108"/>
  <c r="F42" i="108"/>
  <c r="E43" i="108"/>
  <c r="E48" i="93"/>
  <c r="E55" i="94"/>
  <c r="AJ62" i="107"/>
  <c r="AJ9" i="108"/>
  <c r="AH10" i="108"/>
  <c r="AM42" i="108"/>
  <c r="AI10" i="116"/>
  <c r="I51" i="117"/>
  <c r="AH9" i="119"/>
  <c r="AI9" i="119"/>
  <c r="AH9" i="120"/>
  <c r="X56" i="124"/>
  <c r="X57" i="124"/>
  <c r="U57" i="124"/>
  <c r="AI10" i="124"/>
  <c r="AJ10" i="124"/>
  <c r="AH10" i="124"/>
  <c r="D56" i="124"/>
  <c r="C49" i="117"/>
  <c r="AH9" i="117"/>
  <c r="AI10" i="119"/>
  <c r="AJ10" i="119"/>
  <c r="E51" i="117"/>
  <c r="E50" i="120"/>
  <c r="AH10" i="116"/>
  <c r="AI9" i="117"/>
  <c r="AJ9" i="119"/>
  <c r="F48" i="119"/>
  <c r="E49" i="119"/>
  <c r="AH9" i="124"/>
  <c r="AJ56" i="124"/>
  <c r="AI9" i="124"/>
  <c r="E57" i="124"/>
  <c r="AJ9" i="124"/>
  <c r="I44" i="116" l="1"/>
  <c r="AH42" i="116" s="1"/>
  <c r="E43" i="95"/>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<sst xmlns="http://schemas.openxmlformats.org/spreadsheetml/2006/main" count="2877" uniqueCount="356">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</sst>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7">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760388/Downloads/&#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4"/>
      <c r="B3" s="3"/>
      <c r="C3" s="3"/>
      <c r="D3" s="3"/>
      <c r="E3" s="3"/>
      <c r="F3" s="3"/>
      <c r="G3" s="3"/>
      <c r="H3" s="3"/>
      <c r="I3" s="155"/>
    </row>
    <row r="4" spans="1:20" ht="12.75" customHeight="1" thickBot="1" x14ac:dyDescent="0.45">
      <c r="A4" s="154"/>
      <c r="B4" s="3"/>
      <c r="C4" s="3"/>
      <c r="D4" s="3"/>
      <c r="E4" s="3"/>
      <c r="F4" s="3"/>
      <c r="G4" s="3"/>
      <c r="H4" s="3"/>
      <c r="I4" s="155"/>
      <c r="N4" s="156" t="s">
        <v>2</v>
      </c>
      <c r="O4" s="157"/>
      <c r="P4" s="158"/>
      <c r="Q4" s="158"/>
      <c r="R4" s="158"/>
      <c r="S4" s="158"/>
      <c r="T4" s="159"/>
    </row>
    <row r="5" spans="1:20" ht="12.75" customHeight="1" thickBot="1" x14ac:dyDescent="0.2">
      <c r="B5" s="32"/>
      <c r="C5" s="33"/>
      <c r="D5" s="33"/>
      <c r="E5" s="33"/>
      <c r="F5" s="33"/>
      <c r="G5" s="33"/>
      <c r="H5" s="33"/>
    </row>
    <row r="6" spans="1:20" ht="12.75" customHeight="1" x14ac:dyDescent="0.15">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15">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
      <c r="A8" s="5"/>
      <c r="B8" s="172" t="s">
        <v>6</v>
      </c>
      <c r="C8" s="173"/>
      <c r="D8" s="6" t="s">
        <v>7</v>
      </c>
      <c r="E8" s="7"/>
      <c r="F8" s="7"/>
      <c r="G8" s="7"/>
      <c r="H8" s="7"/>
      <c r="I8" s="7"/>
      <c r="J8" s="7"/>
      <c r="K8" s="7"/>
      <c r="L8" s="7"/>
      <c r="M8" s="7"/>
      <c r="N8" s="7"/>
      <c r="O8" s="7"/>
      <c r="P8" s="7"/>
      <c r="Q8" s="7"/>
      <c r="R8" s="7"/>
      <c r="S8" s="7"/>
      <c r="T8" s="8"/>
    </row>
    <row r="9" spans="1:20" ht="12.75" customHeight="1" x14ac:dyDescent="0.4">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15">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15">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x14ac:dyDescent="0.1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15">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15">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15">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15">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15">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15">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15">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
      <c r="A53" s="29" t="s">
        <v>83</v>
      </c>
    </row>
    <row r="54" spans="1:20" ht="12.75" customHeight="1" x14ac:dyDescent="0.4">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
      <c r="A57" s="255" t="s">
        <v>87</v>
      </c>
      <c r="B57" s="255"/>
      <c r="C57" s="255"/>
      <c r="D57" s="255"/>
      <c r="E57" s="255"/>
      <c r="F57" s="255"/>
      <c r="G57" s="255"/>
      <c r="H57" s="255"/>
      <c r="I57" s="255"/>
      <c r="J57" s="255"/>
      <c r="K57" s="255"/>
      <c r="L57" s="255"/>
      <c r="M57" s="255"/>
      <c r="N57" s="255"/>
      <c r="O57" s="255"/>
      <c r="P57" s="255"/>
      <c r="Q57" s="255"/>
    </row>
    <row r="58" spans="1:20" ht="12.75" customHeight="1" x14ac:dyDescent="0.4">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2"/>
      <c r="B62" s="262"/>
      <c r="C62" s="262"/>
    </row>
    <row r="63" spans="1:20" ht="12.75" customHeight="1" x14ac:dyDescent="0.4">
      <c r="A63" s="262"/>
      <c r="B63" s="262"/>
      <c r="C63" s="262"/>
    </row>
    <row r="64" spans="1:20" ht="12.75" customHeight="1" x14ac:dyDescent="0.4">
      <c r="A64" s="262"/>
      <c r="B64" s="262"/>
      <c r="C64" s="262"/>
    </row>
    <row r="65" spans="1:3" ht="12.75" customHeight="1" x14ac:dyDescent="0.4">
      <c r="A65" s="262"/>
      <c r="B65" s="262"/>
      <c r="C65" s="262"/>
    </row>
    <row r="66" spans="1:3" ht="12.75" customHeight="1" x14ac:dyDescent="0.4">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228</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205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207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t="s">
        <v>232</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c r="AN37"/>
      <c r="AO37"/>
      <c r="AP37"/>
      <c r="AQ37"/>
    </row>
    <row r="38" spans="1:43" ht="18" customHeight="1" x14ac:dyDescent="0.4">
      <c r="A38" s="348" t="s">
        <v>211</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SUM(D38:AI38)</f>
        <v>0</v>
      </c>
      <c r="AK38" s="275"/>
      <c r="AL38" s="346" t="e">
        <f>ROUNDUP(AJ38/AJ39,1)</f>
        <v>#DIV/0!</v>
      </c>
      <c r="AM38"/>
      <c r="AN38"/>
      <c r="AO38"/>
      <c r="AP38"/>
      <c r="AQ38"/>
    </row>
    <row r="39" spans="1:43" ht="18" customHeight="1" x14ac:dyDescent="0.4">
      <c r="A39" s="348" t="s">
        <v>212</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4" t="s">
        <v>169</v>
      </c>
      <c r="B42" s="274"/>
      <c r="C42" s="274" t="s">
        <v>205</v>
      </c>
      <c r="D42" s="274"/>
      <c r="E42" s="292" t="s">
        <v>233</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171</v>
      </c>
      <c r="B43" s="292"/>
      <c r="C43" s="349" t="e">
        <f>ROUNDDOWN(IF(AL38&lt;=60,1,1+ROUNDUP((AL38-60)/40,0)),1)</f>
        <v>#DIV/0!</v>
      </c>
      <c r="D43" s="349"/>
      <c r="E43" s="349" t="e">
        <f>ROUNDDOWN(AL38/6,1)</f>
        <v>#DIV/0!</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187</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
      <c r="A47" s="62"/>
      <c r="B47" s="67"/>
      <c r="C47" s="102" t="s">
        <v>188</v>
      </c>
      <c r="D47" s="102" t="s">
        <v>189</v>
      </c>
      <c r="E47" s="101" t="s">
        <v>188</v>
      </c>
      <c r="F47" s="300" t="s">
        <v>189</v>
      </c>
      <c r="G47" s="300"/>
      <c r="H47" s="300"/>
      <c r="I47" s="296" t="s">
        <v>188</v>
      </c>
      <c r="J47" s="297"/>
      <c r="K47" s="298"/>
      <c r="L47" s="296" t="s">
        <v>189</v>
      </c>
      <c r="M47" s="297"/>
      <c r="N47" s="298"/>
      <c r="O47" s="296" t="s">
        <v>188</v>
      </c>
      <c r="P47" s="297"/>
      <c r="Q47" s="298"/>
      <c r="R47" s="296" t="s">
        <v>189</v>
      </c>
      <c r="S47" s="297"/>
      <c r="T47" s="298"/>
      <c r="U47" s="296" t="s">
        <v>188</v>
      </c>
      <c r="V47" s="297"/>
      <c r="W47" s="298"/>
      <c r="X47" s="296" t="s">
        <v>189</v>
      </c>
      <c r="Y47" s="297"/>
      <c r="Z47" s="298"/>
      <c r="AA47" s="296" t="s">
        <v>188</v>
      </c>
      <c r="AB47" s="297"/>
      <c r="AC47" s="298"/>
      <c r="AD47" s="296" t="s">
        <v>189</v>
      </c>
      <c r="AE47" s="297"/>
      <c r="AF47" s="298"/>
      <c r="AG47" s="296" t="s">
        <v>188</v>
      </c>
      <c r="AH47" s="297"/>
      <c r="AI47" s="298"/>
      <c r="AJ47" s="296" t="s">
        <v>189</v>
      </c>
      <c r="AK47" s="298"/>
      <c r="AL47" s="101" t="s">
        <v>27</v>
      </c>
      <c r="AM47" s="101" t="s">
        <v>214</v>
      </c>
      <c r="AN47" s="62"/>
    </row>
    <row r="48" spans="1:43" ht="18" customHeight="1" x14ac:dyDescent="0.4">
      <c r="A48" s="62"/>
      <c r="B48" s="75" t="s">
        <v>190</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191</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192</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234</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235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c r="AN37"/>
      <c r="AO37"/>
      <c r="AP37"/>
      <c r="AQ37"/>
    </row>
    <row r="38" spans="1:43" ht="24.95" customHeight="1" x14ac:dyDescent="0.4">
      <c r="A38" s="348" t="s">
        <v>211</v>
      </c>
      <c r="B38" s="348"/>
      <c r="C38" s="348"/>
      <c r="D38" s="72">
        <f>SUM(D39:D40)</f>
        <v>0</v>
      </c>
      <c r="E38" s="72">
        <f>SUM(E39:E40)</f>
        <v>0</v>
      </c>
      <c r="F38" s="349">
        <f>SUM(F39:H40)</f>
        <v>0</v>
      </c>
      <c r="G38" s="349"/>
      <c r="H38" s="349"/>
      <c r="I38" s="349">
        <f>SUM(I39:K40)</f>
        <v>0</v>
      </c>
      <c r="J38" s="349"/>
      <c r="K38" s="349"/>
      <c r="L38" s="349">
        <f>SUM(L39:N40)</f>
        <v>0</v>
      </c>
      <c r="M38" s="349"/>
      <c r="N38" s="349"/>
      <c r="O38" s="349">
        <f>SUM(O39:Q40)</f>
        <v>0</v>
      </c>
      <c r="P38" s="349"/>
      <c r="Q38" s="349"/>
      <c r="R38" s="349">
        <f>SUM(R39:T40)</f>
        <v>0</v>
      </c>
      <c r="S38" s="349"/>
      <c r="T38" s="349"/>
      <c r="U38" s="349">
        <f>SUM(U39:W40)</f>
        <v>0</v>
      </c>
      <c r="V38" s="349"/>
      <c r="W38" s="349"/>
      <c r="X38" s="349">
        <f>SUM(X39:Z40)</f>
        <v>0</v>
      </c>
      <c r="Y38" s="349"/>
      <c r="Z38" s="349"/>
      <c r="AA38" s="349">
        <f>SUM(AA39:AC40)</f>
        <v>0</v>
      </c>
      <c r="AB38" s="349"/>
      <c r="AC38" s="349"/>
      <c r="AD38" s="349">
        <f>SUM(AD39:AF40)</f>
        <v>0</v>
      </c>
      <c r="AE38" s="349"/>
      <c r="AF38" s="349"/>
      <c r="AG38" s="349">
        <f>SUM(AG39:AI40)</f>
        <v>0</v>
      </c>
      <c r="AH38" s="349"/>
      <c r="AI38" s="349"/>
      <c r="AJ38" s="275">
        <f>SUM(D38:AI38)</f>
        <v>0</v>
      </c>
      <c r="AK38" s="275"/>
      <c r="AL38" s="108" t="e">
        <f>ROUNDUP(AJ38/AJ41,1)</f>
        <v>#DIV/0!</v>
      </c>
      <c r="AM38"/>
      <c r="AN38"/>
      <c r="AO38"/>
      <c r="AP38"/>
      <c r="AQ38"/>
    </row>
    <row r="39" spans="1:43" ht="24.95" customHeight="1" x14ac:dyDescent="0.4">
      <c r="A39" s="356" t="s">
        <v>236</v>
      </c>
      <c r="B39" s="356"/>
      <c r="C39" s="356"/>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108" t="e">
        <f>ROUNDUP(AJ39/AJ41,1)</f>
        <v>#DIV/0!</v>
      </c>
      <c r="AM39"/>
      <c r="AN39"/>
      <c r="AO39"/>
      <c r="AP39"/>
      <c r="AQ39"/>
    </row>
    <row r="40" spans="1:43" ht="24.95" customHeight="1" x14ac:dyDescent="0.4">
      <c r="A40" s="356" t="s">
        <v>237</v>
      </c>
      <c r="B40" s="356"/>
      <c r="C40" s="356"/>
      <c r="D40" s="69"/>
      <c r="E40" s="69"/>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275">
        <f>SUM(D40:AI40)</f>
        <v>0</v>
      </c>
      <c r="AK40" s="275"/>
      <c r="AL40" s="108" t="e">
        <f>ROUNDUP(AJ40/AJ41,1)</f>
        <v>#DIV/0!</v>
      </c>
      <c r="AM40"/>
      <c r="AN40"/>
      <c r="AO40"/>
      <c r="AP40"/>
      <c r="AQ40"/>
    </row>
    <row r="41" spans="1:43" ht="24.95" customHeight="1" x14ac:dyDescent="0.4">
      <c r="A41" s="348" t="s">
        <v>212</v>
      </c>
      <c r="B41" s="348"/>
      <c r="C41" s="348"/>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275">
        <f>+SUM(D41:AI41)</f>
        <v>0</v>
      </c>
      <c r="AK41" s="27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4" t="s">
        <v>169</v>
      </c>
      <c r="B44" s="274"/>
      <c r="C44" s="274" t="s">
        <v>205</v>
      </c>
      <c r="D44" s="274"/>
      <c r="E44" s="292" t="s">
        <v>213</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171</v>
      </c>
      <c r="B45" s="292"/>
      <c r="C45" s="349" t="e">
        <f>ROUNDDOWN(IF(AL38&lt;=60,1,1+ROUNDUP((AL38-60)/40,0)),1)</f>
        <v>#DIV/0!</v>
      </c>
      <c r="D45" s="349"/>
      <c r="E45" s="349" t="e">
        <f>ROUNDDOWN(AL39/6+AL40/10,1)</f>
        <v>#DIV/0!</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187</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
      <c r="A49" s="62"/>
      <c r="B49" s="67"/>
      <c r="C49" s="102" t="s">
        <v>188</v>
      </c>
      <c r="D49" s="102" t="s">
        <v>189</v>
      </c>
      <c r="E49" s="101" t="s">
        <v>188</v>
      </c>
      <c r="F49" s="300" t="s">
        <v>189</v>
      </c>
      <c r="G49" s="300"/>
      <c r="H49" s="300"/>
      <c r="I49" s="296" t="s">
        <v>188</v>
      </c>
      <c r="J49" s="297"/>
      <c r="K49" s="298"/>
      <c r="L49" s="296" t="s">
        <v>189</v>
      </c>
      <c r="M49" s="297"/>
      <c r="N49" s="298"/>
      <c r="O49" s="296" t="s">
        <v>188</v>
      </c>
      <c r="P49" s="297"/>
      <c r="Q49" s="298"/>
      <c r="R49" s="296" t="s">
        <v>189</v>
      </c>
      <c r="S49" s="297"/>
      <c r="T49" s="298"/>
      <c r="U49" s="296" t="s">
        <v>188</v>
      </c>
      <c r="V49" s="297"/>
      <c r="W49" s="298"/>
      <c r="X49" s="296" t="s">
        <v>189</v>
      </c>
      <c r="Y49" s="297"/>
      <c r="Z49" s="298"/>
      <c r="AA49" s="296" t="s">
        <v>188</v>
      </c>
      <c r="AB49" s="297"/>
      <c r="AC49" s="298"/>
      <c r="AD49" s="296" t="s">
        <v>189</v>
      </c>
      <c r="AE49" s="297"/>
      <c r="AF49" s="298"/>
      <c r="AG49" s="296" t="s">
        <v>188</v>
      </c>
      <c r="AH49" s="297"/>
      <c r="AI49" s="298"/>
      <c r="AJ49" s="296" t="s">
        <v>189</v>
      </c>
      <c r="AK49" s="298"/>
      <c r="AL49" s="101" t="s">
        <v>27</v>
      </c>
      <c r="AM49" s="101" t="s">
        <v>214</v>
      </c>
      <c r="AN49" s="62"/>
    </row>
    <row r="50" spans="1:40" ht="18" customHeight="1" x14ac:dyDescent="0.4">
      <c r="A50" s="62"/>
      <c r="B50" s="75" t="s">
        <v>190</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
      <c r="A51" s="62"/>
      <c r="B51" s="82" t="s">
        <v>191</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x14ac:dyDescent="0.4">
      <c r="A52" s="62"/>
      <c r="B52" s="82" t="s">
        <v>192</v>
      </c>
      <c r="C52" s="302" t="str">
        <f>IF($AK$3="４週",SUMIFS($AK$11:$AK$30,$B$11:$B$30,C48)/4/$AH$5,IF($AK$3="歴月",SUMIFS($AK$11:$AK$30,$B$11:$B$30,C48)/$AL$5,"記載する期間を選択してください"))</f>
        <v>記載する期間を選択してください</v>
      </c>
      <c r="D52" s="304"/>
      <c r="E52" s="302" t="str">
        <f>IF($AK$3="４週",SUMIFS($AK$11:$AK$30,$B$11:$B$30,E48)/4/$AH$5,IF($AK$3="歴月",SUMIFS($AK$11:$AK$30,$B$11:$B$30,E48)/$AL$5,"記載する期間を選択してください"))</f>
        <v>記載する期間を選択してください</v>
      </c>
      <c r="F52" s="303"/>
      <c r="G52" s="303"/>
      <c r="H52" s="304"/>
      <c r="I52" s="302" t="str">
        <f>IF($AK$3="４週",SUMIFS($AK$11:$AK$30,$B$11:$B$30,I48)/4/$AH$5,IF($AK$3="歴月",SUMIFS($AK$11:$AK$30,$B$11:$B$30,I48)/$AL$5,"記載する期間を選択してください"))</f>
        <v>記載する期間を選択してください</v>
      </c>
      <c r="J52" s="303"/>
      <c r="K52" s="303"/>
      <c r="L52" s="303"/>
      <c r="M52" s="303"/>
      <c r="N52" s="304"/>
      <c r="O52" s="302" t="str">
        <f>IF($AK$3="４週",SUMIFS($AK$11:$AK$30,$B$11:$B$30,O48)/4/$AH$5,IF($AK$3="歴月",SUMIFS($AK$11:$AK$30,$B$11:$B$30,O48)/$AL$5,"記載する期間を選択してください"))</f>
        <v>記載する期間を選択してください</v>
      </c>
      <c r="P52" s="303"/>
      <c r="Q52" s="303"/>
      <c r="R52" s="303"/>
      <c r="S52" s="303"/>
      <c r="T52" s="304"/>
      <c r="U52" s="302" t="str">
        <f>IF($AK$3="４週",SUMIFS($AK$11:$AK$30,$B$11:$B$30,U48)/4/$AH$5,IF($AK$3="歴月",SUMIFS($AK$11:$AK$30,$B$11:$B$30,U48)/$AL$5,"記載する期間を選択してください"))</f>
        <v>記載する期間を選択してください</v>
      </c>
      <c r="V52" s="303"/>
      <c r="W52" s="303"/>
      <c r="X52" s="303"/>
      <c r="Y52" s="303"/>
      <c r="Z52" s="304"/>
      <c r="AA52" s="302" t="str">
        <f>IF($AK$3="４週",SUMIFS($AK$11:$AK$30,$B$11:$B$30,AA48)/4/$AH$5,IF($AK$3="歴月",SUMIFS($AK$11:$AK$30,$B$11:$B$30,AA48)/$AL$5,"記載する期間を選択してください"))</f>
        <v>記載する期間を選択してください</v>
      </c>
      <c r="AB52" s="303"/>
      <c r="AC52" s="303"/>
      <c r="AD52" s="303"/>
      <c r="AE52" s="303"/>
      <c r="AF52" s="304"/>
      <c r="AG52" s="302" t="str">
        <f>IF($AK$3="４週",SUMIFS($AK$11:$AK$30,$B$11:$B$30,AG48)/4/$AH$5,IF($AK$3="歴月",SUMIFS($AK$11:$AK$30,$B$11:$B$30,AG48)/$AL$5,"記載する期間を選択してください"))</f>
        <v>記載する期間を選択してください</v>
      </c>
      <c r="AH52" s="303"/>
      <c r="AI52" s="303"/>
      <c r="AJ52" s="303"/>
      <c r="AK52" s="304"/>
      <c r="AL52" s="302" t="str">
        <f>IF($AK$3="４週",SUMIFS($AK$11:$AK$30,$B$11:$B$30,AL48)/4/$AH$5,IF($AK$3="歴月",SUMIFS($AK$11:$AK$30,$B$11:$B$30,AL48)/$AL$5,"記載する期間を選択してください"))</f>
        <v>記載する期間を選択してください</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4" t="s">
        <v>126</v>
      </c>
      <c r="D61" s="274"/>
      <c r="E61" s="274"/>
      <c r="F61" s="60"/>
      <c r="G61" s="60"/>
    </row>
    <row r="62" spans="1:40" ht="15" customHeight="1" x14ac:dyDescent="0.4">
      <c r="A62" s="60"/>
      <c r="B62" s="97" t="s">
        <v>127</v>
      </c>
      <c r="C62" s="275" t="s">
        <v>128</v>
      </c>
      <c r="D62" s="275"/>
      <c r="E62" s="275"/>
      <c r="F62" s="60"/>
      <c r="G62" s="60"/>
    </row>
    <row r="63" spans="1:40" ht="15" customHeight="1" x14ac:dyDescent="0.4">
      <c r="A63" s="60"/>
      <c r="B63" s="97" t="s">
        <v>129</v>
      </c>
      <c r="C63" s="275" t="s">
        <v>130</v>
      </c>
      <c r="D63" s="275"/>
      <c r="E63" s="275"/>
      <c r="F63" s="60"/>
      <c r="G63" s="60"/>
    </row>
    <row r="64" spans="1:40"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238</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AL31" sqref="AL31"/>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239</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240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240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240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c r="AN37"/>
      <c r="AO37"/>
      <c r="AP37"/>
      <c r="AQ37"/>
    </row>
    <row r="38" spans="1:43" ht="18" customHeight="1" x14ac:dyDescent="0.4">
      <c r="A38" s="348" t="s">
        <v>211</v>
      </c>
      <c r="B38" s="348"/>
      <c r="C38" s="348"/>
      <c r="D38" s="145"/>
      <c r="E38" s="1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SUM(D38:AI38)</f>
        <v>0</v>
      </c>
      <c r="AK38" s="275"/>
      <c r="AL38" s="346" t="e">
        <f>ROUNDUP(AJ38/AJ39,1)</f>
        <v>#DIV/0!</v>
      </c>
      <c r="AM38"/>
      <c r="AN38"/>
      <c r="AO38"/>
      <c r="AP38"/>
      <c r="AQ38"/>
    </row>
    <row r="39" spans="1:43" ht="18" customHeight="1" x14ac:dyDescent="0.4">
      <c r="A39" s="348" t="s">
        <v>212</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169</v>
      </c>
      <c r="B42" s="274"/>
      <c r="C42" s="280" t="s">
        <v>240</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171</v>
      </c>
      <c r="B43" s="292"/>
      <c r="C43" s="357" t="e">
        <f>ROUNDDOWN(AL38/15,1)</f>
        <v>#DIV/0!</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187</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x14ac:dyDescent="0.4">
      <c r="A47" s="62"/>
      <c r="B47" s="67"/>
      <c r="C47" s="102" t="s">
        <v>188</v>
      </c>
      <c r="D47" s="102" t="s">
        <v>189</v>
      </c>
      <c r="E47" s="101" t="s">
        <v>188</v>
      </c>
      <c r="F47" s="300" t="s">
        <v>189</v>
      </c>
      <c r="G47" s="300"/>
      <c r="H47" s="300"/>
      <c r="I47" s="296" t="s">
        <v>188</v>
      </c>
      <c r="J47" s="297"/>
      <c r="K47" s="298"/>
      <c r="L47" s="296" t="s">
        <v>189</v>
      </c>
      <c r="M47" s="297"/>
      <c r="N47" s="298"/>
      <c r="O47" s="296" t="s">
        <v>188</v>
      </c>
      <c r="P47" s="297"/>
      <c r="Q47" s="298"/>
      <c r="R47" s="296" t="s">
        <v>189</v>
      </c>
      <c r="S47" s="297"/>
      <c r="T47" s="298"/>
      <c r="U47" s="296" t="s">
        <v>188</v>
      </c>
      <c r="V47" s="297"/>
      <c r="W47" s="298"/>
      <c r="X47" s="296" t="s">
        <v>189</v>
      </c>
      <c r="Y47" s="297"/>
      <c r="Z47" s="298"/>
      <c r="AA47" s="296" t="s">
        <v>188</v>
      </c>
      <c r="AB47" s="297"/>
      <c r="AC47" s="298"/>
      <c r="AD47" s="296" t="s">
        <v>189</v>
      </c>
      <c r="AE47" s="297"/>
      <c r="AF47" s="298"/>
      <c r="AG47" s="296" t="s">
        <v>188</v>
      </c>
      <c r="AH47" s="297"/>
      <c r="AI47" s="298"/>
      <c r="AJ47" s="296" t="s">
        <v>189</v>
      </c>
      <c r="AK47" s="298"/>
      <c r="AL47" s="101" t="s">
        <v>27</v>
      </c>
      <c r="AM47" s="101" t="s">
        <v>214</v>
      </c>
      <c r="AN47" s="62"/>
    </row>
    <row r="48" spans="1:43" ht="18" customHeight="1" x14ac:dyDescent="0.4">
      <c r="A48" s="62"/>
      <c r="B48" s="75" t="s">
        <v>190</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191</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192</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L32" sqref="AL3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7"/>
      <c r="AD5" s="147"/>
      <c r="AE5" s="147"/>
      <c r="AF5" s="147"/>
      <c r="AG5" s="147"/>
      <c r="AH5" s="147"/>
      <c r="AI5" s="148" t="s">
        <v>242</v>
      </c>
      <c r="AJ5" s="146"/>
      <c r="AK5" s="363"/>
      <c r="AL5" s="364"/>
      <c r="AM5" s="364"/>
      <c r="AN5" s="365"/>
    </row>
    <row r="6" spans="1:40" ht="18" customHeight="1" x14ac:dyDescent="0.4">
      <c r="A6" s="85"/>
      <c r="B6" s="85"/>
      <c r="C6" s="85"/>
      <c r="D6" s="85"/>
      <c r="E6" s="85"/>
      <c r="F6" s="85"/>
      <c r="G6" s="85"/>
      <c r="H6" s="85"/>
      <c r="I6" s="85"/>
      <c r="J6" s="85"/>
      <c r="K6" s="85"/>
      <c r="L6" s="85"/>
      <c r="M6" s="85"/>
      <c r="N6" s="85"/>
      <c r="O6" s="85"/>
      <c r="P6" s="85"/>
      <c r="Q6" s="85"/>
      <c r="R6" s="149"/>
      <c r="S6" s="85"/>
      <c r="U6" s="85"/>
      <c r="V6" s="85"/>
      <c r="W6" s="85"/>
      <c r="Y6" s="88"/>
      <c r="Z6" s="88"/>
      <c r="AA6" s="88"/>
      <c r="AB6" s="62"/>
      <c r="AC6" s="88"/>
      <c r="AD6" s="88"/>
      <c r="AE6" s="88"/>
      <c r="AF6" s="88"/>
      <c r="AG6" s="139" t="s">
        <v>335</v>
      </c>
      <c r="AH6" s="315"/>
      <c r="AI6" s="315"/>
      <c r="AJ6" s="315"/>
      <c r="AK6" s="88" t="s">
        <v>100</v>
      </c>
      <c r="AL6" s="137"/>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337</v>
      </c>
      <c r="C8" s="277" t="s">
        <v>338</v>
      </c>
      <c r="D8" s="274" t="s">
        <v>339</v>
      </c>
      <c r="E8" s="280" t="s">
        <v>340</v>
      </c>
      <c r="F8" s="286" t="s">
        <v>336</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341</v>
      </c>
      <c r="AL8" s="292" t="s">
        <v>342</v>
      </c>
      <c r="AM8" s="287" t="s">
        <v>343</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
      <c r="A10" s="276"/>
      <c r="B10" s="313" t="s">
        <v>155</v>
      </c>
      <c r="C10" s="278"/>
      <c r="D10" s="274"/>
      <c r="E10" s="280"/>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1"/>
      <c r="AL10" s="292"/>
      <c r="AM10" s="287"/>
      <c r="AN10" s="287"/>
    </row>
    <row r="11" spans="1:40" ht="15" customHeight="1" x14ac:dyDescent="0.4">
      <c r="A11" s="276"/>
      <c r="B11" s="314"/>
      <c r="C11" s="279"/>
      <c r="D11" s="274"/>
      <c r="E11" s="280"/>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1"/>
      <c r="AL11" s="292"/>
      <c r="AM11" s="287"/>
      <c r="AN11" s="287"/>
    </row>
    <row r="12" spans="1:40" ht="18" customHeight="1" x14ac:dyDescent="0.4">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2" si="0">IF($AK$3="歴月",SUM(F12:AJ12),SUM(F12:AG12))</f>
        <v>0</v>
      </c>
      <c r="AL12" s="71">
        <f t="shared" ref="AL12:AL32" si="1">IF($AK$3="歴月",AK12/(DAY(EOMONTH($F$9,0))/7),AK12/4)</f>
        <v>0</v>
      </c>
      <c r="AM12" s="273"/>
      <c r="AN12" s="273"/>
    </row>
    <row r="13" spans="1:40" ht="18" customHeight="1" x14ac:dyDescent="0.4">
      <c r="A13" s="74">
        <v>2</v>
      </c>
      <c r="B13" s="103" t="s">
        <v>205</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3</v>
      </c>
      <c r="B14" s="103" t="s">
        <v>243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4</v>
      </c>
      <c r="B15" s="103" t="s">
        <v>244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152">
        <f t="shared" si="0"/>
        <v>0</v>
      </c>
      <c r="AL31" s="71">
        <f t="shared" si="1"/>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152">
        <f t="shared" si="0"/>
        <v>0</v>
      </c>
      <c r="AL32" s="71">
        <f t="shared" si="1"/>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208</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209</v>
      </c>
      <c r="AK38" s="274"/>
      <c r="AL38" s="82" t="s">
        <v>210</v>
      </c>
      <c r="AM38"/>
      <c r="AN38"/>
      <c r="AO38"/>
    </row>
    <row r="39" spans="1:45" ht="18" customHeight="1" x14ac:dyDescent="0.4">
      <c r="A39" s="348" t="s">
        <v>211</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6" t="e">
        <f>ROUNDUP(AJ39/AJ40,1)</f>
        <v>#DIV/0!</v>
      </c>
      <c r="AM39"/>
      <c r="AN39"/>
      <c r="AO39"/>
    </row>
    <row r="40" spans="1:45" ht="18" customHeight="1" x14ac:dyDescent="0.4">
      <c r="A40" s="348" t="s">
        <v>212</v>
      </c>
      <c r="B40" s="348"/>
      <c r="C40" s="348"/>
      <c r="D40" s="69"/>
      <c r="E40" s="69"/>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275">
        <f>+SUM(D40:AI40)</f>
        <v>0</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169</v>
      </c>
      <c r="B43" s="274"/>
      <c r="C43" s="274" t="s">
        <v>205</v>
      </c>
      <c r="D43" s="274"/>
      <c r="E43" s="292" t="s">
        <v>245</v>
      </c>
      <c r="F43" s="292"/>
      <c r="G43" s="292"/>
      <c r="H43" s="292"/>
      <c r="I43" s="302" t="s">
        <v>246</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171</v>
      </c>
      <c r="B44" s="292"/>
      <c r="C44" s="349" t="e">
        <f>ROUNDDOWN(IF(AL39&lt;=60,1,1+ROUNDUP((AL39-60)/40,0)),1)</f>
        <v>#DIV/0!</v>
      </c>
      <c r="D44" s="349"/>
      <c r="E44" s="349" t="e">
        <f>ROUNDDOWN(AL39/6,1)</f>
        <v>#DIV/0!</v>
      </c>
      <c r="F44" s="349"/>
      <c r="G44" s="349"/>
      <c r="H44" s="349"/>
      <c r="I44" s="349" t="e">
        <f>ROUNDDOWN(AL39/15,1)</f>
        <v>#DIV/0!</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187</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188</v>
      </c>
      <c r="D48" s="102" t="s">
        <v>189</v>
      </c>
      <c r="E48" s="101" t="s">
        <v>188</v>
      </c>
      <c r="F48" s="300" t="s">
        <v>189</v>
      </c>
      <c r="G48" s="300"/>
      <c r="H48" s="300"/>
      <c r="I48" s="296" t="s">
        <v>188</v>
      </c>
      <c r="J48" s="297"/>
      <c r="K48" s="298"/>
      <c r="L48" s="296" t="s">
        <v>189</v>
      </c>
      <c r="M48" s="297"/>
      <c r="N48" s="298"/>
      <c r="O48" s="296" t="s">
        <v>188</v>
      </c>
      <c r="P48" s="297"/>
      <c r="Q48" s="298"/>
      <c r="R48" s="296" t="s">
        <v>189</v>
      </c>
      <c r="S48" s="297"/>
      <c r="T48" s="298"/>
      <c r="U48" s="296" t="s">
        <v>188</v>
      </c>
      <c r="V48" s="297"/>
      <c r="W48" s="298"/>
      <c r="X48" s="296" t="s">
        <v>189</v>
      </c>
      <c r="Y48" s="297"/>
      <c r="Z48" s="298"/>
      <c r="AA48" s="296" t="s">
        <v>188</v>
      </c>
      <c r="AB48" s="297"/>
      <c r="AC48" s="298"/>
      <c r="AD48" s="296" t="s">
        <v>189</v>
      </c>
      <c r="AE48" s="297"/>
      <c r="AF48" s="298"/>
      <c r="AG48" s="296" t="s">
        <v>188</v>
      </c>
      <c r="AH48" s="297"/>
      <c r="AI48" s="298"/>
      <c r="AJ48" s="296" t="s">
        <v>189</v>
      </c>
      <c r="AK48" s="298"/>
      <c r="AL48" s="101" t="s">
        <v>27</v>
      </c>
      <c r="AM48" s="101" t="s">
        <v>214</v>
      </c>
      <c r="AN48" s="62"/>
      <c r="AP48" s="60"/>
      <c r="AQ48" s="60"/>
      <c r="AR48" s="60"/>
      <c r="AS48" s="60"/>
    </row>
    <row r="49" spans="1:45" ht="18" customHeight="1" x14ac:dyDescent="0.4">
      <c r="A49" s="62"/>
      <c r="B49" s="75" t="s">
        <v>190</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191</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192</v>
      </c>
      <c r="C51" s="302" t="str">
        <f>IF($AK$3="４週",SUMIFS($AK$12:$AK$31,$B$12:$B$31,C47)/4/$AH$6,IF($AK$3="歴月",SUMIFS($AK$12:$AK$31,$B$12:$B$31,C47)/$AL$6,"記載する期間を選択してください"))</f>
        <v>記載する期間を選択してください</v>
      </c>
      <c r="D51" s="304"/>
      <c r="E51" s="302" t="str">
        <f>IF($AK$3="４週",SUMIFS($AK$12:$AK$31,$B$12:$B$31,E47)/4/$AH$6,IF($AK$3="歴月",SUMIFS($AK$12:$AK$31,$B$12:$B$31,E47)/$AL$6,"記載する期間を選択してください"))</f>
        <v>記載する期間を選択してください</v>
      </c>
      <c r="F51" s="303"/>
      <c r="G51" s="303"/>
      <c r="H51" s="304"/>
      <c r="I51" s="302" t="str">
        <f>IF($AK$3="４週",SUMIFS($AK$12:$AK$31,$B$12:$B$31,I47)/4/$AH$6,IF($AK$3="歴月",SUMIFS($AK$12:$AK$31,$B$12:$B$31,I47)/$AL$6,"記載する期間を選択してください"))</f>
        <v>記載する期間を選択してください</v>
      </c>
      <c r="J51" s="303"/>
      <c r="K51" s="303"/>
      <c r="L51" s="303"/>
      <c r="M51" s="303"/>
      <c r="N51" s="304"/>
      <c r="O51" s="302" t="str">
        <f>IF($AK$3="４週",SUMIFS($AK$12:$AK$31,$B$12:$B$31,O47)/4/$AH$6,IF($AK$3="歴月",SUMIFS($AK$12:$AK$31,$B$12:$B$31,O47)/$AL$6,"記載する期間を選択してください"))</f>
        <v>記載する期間を選択してください</v>
      </c>
      <c r="P51" s="303"/>
      <c r="Q51" s="303"/>
      <c r="R51" s="303"/>
      <c r="S51" s="303"/>
      <c r="T51" s="304"/>
      <c r="U51" s="302" t="str">
        <f>IF($AK$3="４週",SUMIFS($AK$12:$AK$31,$B$12:$B$31,U47)/4/$AH$6,IF($AK$3="歴月",SUMIFS($AK$12:$AK$31,$B$12:$B$31,U47)/$AL$6,"記載する期間を選択してください"))</f>
        <v>記載する期間を選択してください</v>
      </c>
      <c r="V51" s="303"/>
      <c r="W51" s="303"/>
      <c r="X51" s="303"/>
      <c r="Y51" s="303"/>
      <c r="Z51" s="304"/>
      <c r="AA51" s="302" t="str">
        <f>IF($AK$3="４週",SUMIFS($AK$12:$AK$31,$B$12:$B$31,AA47)/4/$AH$6,IF($AK$3="歴月",SUMIFS($AK$12:$AK$31,$B$12:$B$31,AA47)/$AL$6,"記載する期間を選択してください"))</f>
        <v>記載する期間を選択してください</v>
      </c>
      <c r="AB51" s="303"/>
      <c r="AC51" s="303"/>
      <c r="AD51" s="303"/>
      <c r="AE51" s="303"/>
      <c r="AF51" s="304"/>
      <c r="AG51" s="302" t="str">
        <f>IF($AK$3="４週",SUMIFS($AK$12:$AK$31,$B$12:$B$31,AG47)/4/$AH$6,IF($AK$3="歴月",SUMIFS($AK$12:$AK$31,$B$12:$B$31,AG47)/$AL$6,"記載する期間を選択してください"))</f>
        <v>記載する期間を選択してください</v>
      </c>
      <c r="AH51" s="303"/>
      <c r="AI51" s="303"/>
      <c r="AJ51" s="303"/>
      <c r="AK51" s="304"/>
      <c r="AL51" s="302" t="str">
        <f>IF($AK$3="４週",SUMIFS($AK$12:$AK$31,$B$12:$B$31,AL47)/4/$AH$6,IF($AK$3="歴月",SUMIFS($AK$12:$AK$31,$B$12:$B$31,AL47)/$AL$6,"記載する期間を選択してください"))</f>
        <v>記載する期間を選択してください</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346</v>
      </c>
      <c r="B60" s="94"/>
      <c r="C60" s="60"/>
      <c r="D60" s="60"/>
      <c r="E60" s="60"/>
      <c r="F60" s="60"/>
      <c r="G60" s="60"/>
    </row>
    <row r="61" spans="1:45" ht="15" customHeight="1" x14ac:dyDescent="0.4">
      <c r="A61" s="60"/>
      <c r="B61" s="7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347</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348</v>
      </c>
      <c r="B72" s="94"/>
      <c r="C72" s="60"/>
      <c r="D72" s="60"/>
      <c r="E72" s="60"/>
      <c r="F72" s="60"/>
      <c r="G72" s="60"/>
    </row>
    <row r="73" spans="1:7" ht="15" customHeight="1" x14ac:dyDescent="0.4">
      <c r="A73" s="60" t="s">
        <v>349</v>
      </c>
      <c r="B73" s="94"/>
      <c r="C73" s="60"/>
      <c r="D73" s="60"/>
      <c r="E73" s="60"/>
      <c r="F73" s="60"/>
      <c r="G73" s="60"/>
    </row>
    <row r="74" spans="1:7" ht="15" customHeight="1" x14ac:dyDescent="0.4">
      <c r="A74" s="60" t="s">
        <v>350</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351</v>
      </c>
      <c r="B83" s="94"/>
      <c r="C83" s="60"/>
      <c r="D83" s="60"/>
      <c r="E83" s="60"/>
      <c r="F83" s="60"/>
      <c r="G83" s="60"/>
    </row>
    <row r="84" spans="1:7" ht="15" customHeight="1" x14ac:dyDescent="0.4">
      <c r="A84" s="60" t="s">
        <v>352</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AL32" sqref="AL3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248</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7"/>
      <c r="AD5" s="147"/>
      <c r="AE5" s="147"/>
      <c r="AF5" s="147"/>
      <c r="AG5" s="147"/>
      <c r="AH5" s="147"/>
      <c r="AI5" s="148" t="s">
        <v>242</v>
      </c>
      <c r="AJ5" s="146"/>
      <c r="AK5" s="363"/>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39" t="s">
        <v>335</v>
      </c>
      <c r="AH6" s="368"/>
      <c r="AI6" s="369"/>
      <c r="AJ6" s="370"/>
      <c r="AK6" s="88" t="s">
        <v>100</v>
      </c>
      <c r="AL6" s="150"/>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337</v>
      </c>
      <c r="C8" s="277" t="s">
        <v>338</v>
      </c>
      <c r="D8" s="274" t="s">
        <v>339</v>
      </c>
      <c r="E8" s="280" t="s">
        <v>340</v>
      </c>
      <c r="F8" s="286" t="s">
        <v>336</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341</v>
      </c>
      <c r="AL8" s="292" t="s">
        <v>342</v>
      </c>
      <c r="AM8" s="287" t="s">
        <v>343</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
      <c r="A10" s="276"/>
      <c r="B10" s="313" t="s">
        <v>155</v>
      </c>
      <c r="C10" s="278"/>
      <c r="D10" s="274"/>
      <c r="E10" s="280"/>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367"/>
      <c r="AL10" s="292"/>
      <c r="AM10" s="287"/>
      <c r="AN10" s="287"/>
    </row>
    <row r="11" spans="1:40" ht="15" customHeight="1" x14ac:dyDescent="0.4">
      <c r="A11" s="276"/>
      <c r="B11" s="314"/>
      <c r="C11" s="279"/>
      <c r="D11" s="274"/>
      <c r="E11" s="280"/>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367"/>
      <c r="AL11" s="292"/>
      <c r="AM11" s="287"/>
      <c r="AN11" s="287"/>
    </row>
    <row r="12" spans="1:40" ht="18" customHeight="1" x14ac:dyDescent="0.4">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2" si="0">IF($AK$3="歴月",SUM(F12:AJ12),SUM(F12:AG12))</f>
        <v>0</v>
      </c>
      <c r="AL12" s="71">
        <f t="shared" ref="AL12:AL32" si="1">IF($AK$3="歴月",AK12/(DAY(EOMONTH($F$9,0))/7),AK12/4)</f>
        <v>0</v>
      </c>
      <c r="AM12" s="273"/>
      <c r="AN12" s="273"/>
    </row>
    <row r="13" spans="1:40" ht="18" customHeight="1" x14ac:dyDescent="0.4">
      <c r="A13" s="74">
        <v>2</v>
      </c>
      <c r="B13" s="103" t="s">
        <v>205</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3</v>
      </c>
      <c r="B14" s="103" t="s">
        <v>244</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4</v>
      </c>
      <c r="B15" s="103" t="s">
        <v>249</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152">
        <f t="shared" si="0"/>
        <v>0</v>
      </c>
      <c r="AL31" s="71">
        <f t="shared" si="1"/>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152">
        <f t="shared" si="0"/>
        <v>0</v>
      </c>
      <c r="AL32" s="71">
        <f t="shared" si="1"/>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208</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209</v>
      </c>
      <c r="AK38" s="274"/>
      <c r="AL38" s="82" t="s">
        <v>210</v>
      </c>
      <c r="AM38"/>
      <c r="AN38"/>
      <c r="AO38"/>
    </row>
    <row r="39" spans="1:45" ht="18" customHeight="1" x14ac:dyDescent="0.4">
      <c r="A39" s="348" t="s">
        <v>211</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6" t="e">
        <f>ROUNDUP(AJ39/AJ40,1)</f>
        <v>#DIV/0!</v>
      </c>
      <c r="AM39"/>
      <c r="AN39"/>
      <c r="AO39"/>
    </row>
    <row r="40" spans="1:45" ht="18" customHeight="1" x14ac:dyDescent="0.4">
      <c r="A40" s="348" t="s">
        <v>212</v>
      </c>
      <c r="B40" s="348"/>
      <c r="C40" s="348"/>
      <c r="D40" s="69"/>
      <c r="E40" s="69"/>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275">
        <f>+SUM(D40:AI40)</f>
        <v>0</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169</v>
      </c>
      <c r="B43" s="274"/>
      <c r="C43" s="274" t="s">
        <v>205</v>
      </c>
      <c r="D43" s="274"/>
      <c r="E43" s="292" t="s">
        <v>245</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171</v>
      </c>
      <c r="B44" s="292"/>
      <c r="C44" s="349" t="e">
        <f>ROUNDDOWN(IF(AL39&lt;=60,1,1+ROUNDUP((AL39-60)/40,0)),1)</f>
        <v>#DIV/0!</v>
      </c>
      <c r="D44" s="349"/>
      <c r="E44" s="349" t="e">
        <f>ROUNDDOWN(AL39/10,1)</f>
        <v>#DIV/0!</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187</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188</v>
      </c>
      <c r="D48" s="102" t="s">
        <v>189</v>
      </c>
      <c r="E48" s="101" t="s">
        <v>188</v>
      </c>
      <c r="F48" s="300" t="s">
        <v>189</v>
      </c>
      <c r="G48" s="300"/>
      <c r="H48" s="300"/>
      <c r="I48" s="296" t="s">
        <v>188</v>
      </c>
      <c r="J48" s="297"/>
      <c r="K48" s="298"/>
      <c r="L48" s="296" t="s">
        <v>189</v>
      </c>
      <c r="M48" s="297"/>
      <c r="N48" s="298"/>
      <c r="O48" s="296" t="s">
        <v>188</v>
      </c>
      <c r="P48" s="297"/>
      <c r="Q48" s="298"/>
      <c r="R48" s="296" t="s">
        <v>189</v>
      </c>
      <c r="S48" s="297"/>
      <c r="T48" s="298"/>
      <c r="U48" s="296" t="s">
        <v>188</v>
      </c>
      <c r="V48" s="297"/>
      <c r="W48" s="298"/>
      <c r="X48" s="296" t="s">
        <v>189</v>
      </c>
      <c r="Y48" s="297"/>
      <c r="Z48" s="298"/>
      <c r="AA48" s="296" t="s">
        <v>188</v>
      </c>
      <c r="AB48" s="297"/>
      <c r="AC48" s="298"/>
      <c r="AD48" s="296" t="s">
        <v>189</v>
      </c>
      <c r="AE48" s="297"/>
      <c r="AF48" s="298"/>
      <c r="AG48" s="296" t="s">
        <v>188</v>
      </c>
      <c r="AH48" s="297"/>
      <c r="AI48" s="298"/>
      <c r="AJ48" s="296" t="s">
        <v>189</v>
      </c>
      <c r="AK48" s="298"/>
      <c r="AL48" s="101" t="s">
        <v>27</v>
      </c>
      <c r="AM48" s="101" t="s">
        <v>214</v>
      </c>
      <c r="AN48" s="62"/>
      <c r="AP48" s="60"/>
      <c r="AQ48" s="60"/>
      <c r="AR48" s="60"/>
      <c r="AS48" s="60"/>
    </row>
    <row r="49" spans="1:45" ht="18" customHeight="1" x14ac:dyDescent="0.4">
      <c r="A49" s="62"/>
      <c r="B49" s="75" t="s">
        <v>190</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191</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192</v>
      </c>
      <c r="C51" s="302" t="str">
        <f>IF($AK$3="４週",SUMIFS($AK$12:$AK$31,$B$12:$B$31,C47)/4/$AH$6,IF($AK$3="歴月",SUMIFS($AK$12:$AK$31,$B$12:$B$31,C47)/$AL$6,"記載する期間を選択してください"))</f>
        <v>記載する期間を選択してください</v>
      </c>
      <c r="D51" s="304"/>
      <c r="E51" s="302" t="str">
        <f>IF($AK$3="４週",SUMIFS($AK$12:$AK$31,$B$12:$B$31,E47)/4/$AH$6,IF($AK$3="歴月",SUMIFS($AK$12:$AK$31,$B$12:$B$31,E47)/$AL$6,"記載する期間を選択してください"))</f>
        <v>記載する期間を選択してください</v>
      </c>
      <c r="F51" s="303"/>
      <c r="G51" s="303"/>
      <c r="H51" s="304"/>
      <c r="I51" s="302" t="str">
        <f>IF($AK$3="４週",SUMIFS($AK$12:$AK$31,$B$12:$B$31,I47)/4/$AH$6,IF($AK$3="歴月",SUMIFS($AK$12:$AK$31,$B$12:$B$31,I47)/$AL$6,"記載する期間を選択してください"))</f>
        <v>記載する期間を選択してください</v>
      </c>
      <c r="J51" s="303"/>
      <c r="K51" s="303"/>
      <c r="L51" s="303"/>
      <c r="M51" s="303"/>
      <c r="N51" s="304"/>
      <c r="O51" s="302" t="str">
        <f>IF($AK$3="４週",SUMIFS($AK$12:$AK$31,$B$12:$B$31,O47)/4/$AH$6,IF($AK$3="歴月",SUMIFS($AK$12:$AK$31,$B$12:$B$31,O47)/$AL$6,"記載する期間を選択してください"))</f>
        <v>記載する期間を選択してください</v>
      </c>
      <c r="P51" s="303"/>
      <c r="Q51" s="303"/>
      <c r="R51" s="303"/>
      <c r="S51" s="303"/>
      <c r="T51" s="304"/>
      <c r="U51" s="302" t="str">
        <f>IF($AK$3="４週",SUMIFS($AK$12:$AK$31,$B$12:$B$31,U47)/4/$AH$6,IF($AK$3="歴月",SUMIFS($AK$12:$AK$31,$B$12:$B$31,U47)/$AL$6,"記載する期間を選択してください"))</f>
        <v>記載する期間を選択してください</v>
      </c>
      <c r="V51" s="303"/>
      <c r="W51" s="303"/>
      <c r="X51" s="303"/>
      <c r="Y51" s="303"/>
      <c r="Z51" s="304"/>
      <c r="AA51" s="302" t="str">
        <f>IF($AK$3="４週",SUMIFS($AK$12:$AK$31,$B$12:$B$31,AA47)/4/$AH$6,IF($AK$3="歴月",SUMIFS($AK$12:$AK$31,$B$12:$B$31,AA47)/$AL$6,"記載する期間を選択してください"))</f>
        <v>記載する期間を選択してください</v>
      </c>
      <c r="AB51" s="303"/>
      <c r="AC51" s="303"/>
      <c r="AD51" s="303"/>
      <c r="AE51" s="303"/>
      <c r="AF51" s="304"/>
      <c r="AG51" s="302" t="str">
        <f>IF($AK$3="４週",SUMIFS($AK$12:$AK$31,$B$12:$B$31,AG47)/4/$AH$6,IF($AK$3="歴月",SUMIFS($AK$12:$AK$31,$B$12:$B$31,AG47)/$AL$6,"記載する期間を選択してください"))</f>
        <v>記載する期間を選択してください</v>
      </c>
      <c r="AH51" s="303"/>
      <c r="AI51" s="303"/>
      <c r="AJ51" s="303"/>
      <c r="AK51" s="304"/>
      <c r="AL51" s="302" t="str">
        <f>IF($AK$3="４週",SUMIFS($AK$12:$AK$31,$B$12:$B$31,AL47)/4/$AH$6,IF($AK$3="歴月",SUMIFS($AK$12:$AK$31,$B$12:$B$31,AL47)/$AL$6,"記載する期間を選択してください"))</f>
        <v>記載する期間を選択してください</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346</v>
      </c>
      <c r="B60" s="94"/>
      <c r="C60" s="60"/>
      <c r="D60" s="60"/>
      <c r="E60" s="60"/>
      <c r="F60" s="60"/>
      <c r="G60" s="60"/>
    </row>
    <row r="61" spans="1:45" ht="15" customHeight="1" x14ac:dyDescent="0.4">
      <c r="A61" s="60"/>
      <c r="B61" s="142"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347</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348</v>
      </c>
      <c r="B72" s="94"/>
      <c r="C72" s="60"/>
      <c r="D72" s="60"/>
      <c r="E72" s="60"/>
      <c r="F72" s="60"/>
      <c r="G72" s="60"/>
    </row>
    <row r="73" spans="1:7" ht="15" customHeight="1" x14ac:dyDescent="0.4">
      <c r="A73" s="60" t="s">
        <v>349</v>
      </c>
      <c r="B73" s="94"/>
      <c r="C73" s="60"/>
      <c r="D73" s="60"/>
      <c r="E73" s="60"/>
      <c r="F73" s="60"/>
      <c r="G73" s="60"/>
    </row>
    <row r="74" spans="1:7" ht="15" customHeight="1" x14ac:dyDescent="0.4">
      <c r="A74" s="60" t="s">
        <v>350</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353</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354</v>
      </c>
      <c r="B79" s="94"/>
      <c r="C79" s="60"/>
      <c r="D79" s="60"/>
      <c r="E79" s="60"/>
      <c r="F79" s="60"/>
      <c r="G79" s="60"/>
    </row>
    <row r="80" spans="1:7" ht="15" customHeight="1" x14ac:dyDescent="0.4">
      <c r="A80" s="60" t="s">
        <v>355</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351</v>
      </c>
      <c r="B83" s="94"/>
      <c r="C83" s="60"/>
      <c r="D83" s="60"/>
      <c r="E83" s="60"/>
      <c r="F83" s="60"/>
      <c r="G83" s="60"/>
    </row>
    <row r="84" spans="1:7" ht="15" customHeight="1" x14ac:dyDescent="0.4">
      <c r="A84" s="60" t="s">
        <v>352</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AL32" sqref="AL3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250</v>
      </c>
      <c r="AL1" s="288"/>
      <c r="AM1" s="288"/>
      <c r="AN1" s="288"/>
    </row>
    <row r="2" spans="1:45"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8"/>
      <c r="AD5" s="147"/>
      <c r="AE5" s="147"/>
      <c r="AF5" s="147"/>
      <c r="AG5" s="147"/>
      <c r="AH5" s="147"/>
      <c r="AI5" s="148" t="s">
        <v>242</v>
      </c>
      <c r="AJ5" s="146"/>
      <c r="AK5" s="290"/>
      <c r="AL5" s="290"/>
      <c r="AM5" s="290"/>
      <c r="AN5" s="290"/>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39" t="s">
        <v>335</v>
      </c>
      <c r="AH6" s="315"/>
      <c r="AI6" s="315"/>
      <c r="AJ6" s="315"/>
      <c r="AK6" s="88" t="s">
        <v>100</v>
      </c>
      <c r="AL6" s="99"/>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1"/>
    </row>
    <row r="8" spans="1:45" ht="15" customHeight="1" x14ac:dyDescent="0.4">
      <c r="A8" s="276" t="s">
        <v>102</v>
      </c>
      <c r="B8" s="311" t="s">
        <v>337</v>
      </c>
      <c r="C8" s="277" t="s">
        <v>338</v>
      </c>
      <c r="D8" s="274" t="s">
        <v>339</v>
      </c>
      <c r="E8" s="280" t="s">
        <v>340</v>
      </c>
      <c r="F8" s="286" t="s">
        <v>336</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341</v>
      </c>
      <c r="AL8" s="292" t="s">
        <v>342</v>
      </c>
      <c r="AM8" s="287" t="s">
        <v>343</v>
      </c>
      <c r="AN8" s="287"/>
    </row>
    <row r="9" spans="1:45"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
      <c r="A10" s="276"/>
      <c r="B10" s="313" t="s">
        <v>155</v>
      </c>
      <c r="C10" s="278"/>
      <c r="D10" s="274"/>
      <c r="E10" s="280"/>
      <c r="F10" s="64">
        <f>DATE($M$2,$S$2,1)</f>
        <v>45992</v>
      </c>
      <c r="G10" s="64">
        <f>DATE($M$2,$S$2,2)</f>
        <v>45993</v>
      </c>
      <c r="H10" s="64">
        <f>DATE($M$2,$S$2,3)</f>
        <v>45994</v>
      </c>
      <c r="I10" s="64">
        <f>DATE($M$2,$S$2,4)</f>
        <v>45995</v>
      </c>
      <c r="J10" s="64">
        <f>DATE($M$2,$S$2,5)</f>
        <v>45996</v>
      </c>
      <c r="K10" s="64">
        <f>DATE($M$2,$S$2,6)</f>
        <v>45997</v>
      </c>
      <c r="L10" s="64">
        <f>DATE($M$2,$S$2,7)</f>
        <v>45998</v>
      </c>
      <c r="M10" s="64">
        <f>DATE($M$2,$S$2,8)</f>
        <v>45999</v>
      </c>
      <c r="N10" s="64">
        <f>DATE($M$2,$S$2,9)</f>
        <v>46000</v>
      </c>
      <c r="O10" s="64">
        <f>DATE($M$2,$S$2,10)</f>
        <v>46001</v>
      </c>
      <c r="P10" s="64">
        <f>DATE($M$2,$S$2,11)</f>
        <v>46002</v>
      </c>
      <c r="Q10" s="64">
        <f>DATE($M$2,$S$2,12)</f>
        <v>46003</v>
      </c>
      <c r="R10" s="64">
        <f>DATE($M$2,$S$2,13)</f>
        <v>46004</v>
      </c>
      <c r="S10" s="64">
        <f>DATE($M$2,$S$2,14)</f>
        <v>46005</v>
      </c>
      <c r="T10" s="64">
        <f>DATE($M$2,$S$2,15)</f>
        <v>46006</v>
      </c>
      <c r="U10" s="64">
        <f>DATE($M$2,$S$2,16)</f>
        <v>46007</v>
      </c>
      <c r="V10" s="64">
        <f>DATE($M$2,$S$2,17)</f>
        <v>46008</v>
      </c>
      <c r="W10" s="64">
        <f>DATE($M$2,$S$2,18)</f>
        <v>46009</v>
      </c>
      <c r="X10" s="64">
        <f>DATE($M$2,$S$2,19)</f>
        <v>46010</v>
      </c>
      <c r="Y10" s="64">
        <f>DATE($M$2,$S$2,20)</f>
        <v>46011</v>
      </c>
      <c r="Z10" s="64">
        <f>DATE($M$2,$S$2,21)</f>
        <v>46012</v>
      </c>
      <c r="AA10" s="64">
        <f>DATE($M$2,$S$2,22)</f>
        <v>46013</v>
      </c>
      <c r="AB10" s="64">
        <f>DATE($M$2,$S$2,23)</f>
        <v>46014</v>
      </c>
      <c r="AC10" s="64">
        <f>DATE($M$2,$S$2,24)</f>
        <v>46015</v>
      </c>
      <c r="AD10" s="64">
        <f>DATE($M$2,$S$2,25)</f>
        <v>46016</v>
      </c>
      <c r="AE10" s="64">
        <f>DATE($M$2,$S$2,26)</f>
        <v>46017</v>
      </c>
      <c r="AF10" s="64">
        <f>DATE($M$2,$S$2,27)</f>
        <v>46018</v>
      </c>
      <c r="AG10" s="64">
        <f>DATE($M$2,$S$2,28)</f>
        <v>46019</v>
      </c>
      <c r="AH10" s="64">
        <f>IF(DAY(EOMONTH(F10,0))&lt;29,"",DATE($M$2,$S$2,29))</f>
        <v>46020</v>
      </c>
      <c r="AI10" s="64">
        <f>IF(DAY(EOMONTH(F10,0))&lt;30,"",DATE($M$2,$S$2,30))</f>
        <v>46021</v>
      </c>
      <c r="AJ10" s="64">
        <f>IF(DAY(EOMONTH(F10,0))&lt;31,"",DATE($M$2,$S$2,31))</f>
        <v>46022</v>
      </c>
      <c r="AK10" s="291"/>
      <c r="AL10" s="292"/>
      <c r="AM10" s="287"/>
      <c r="AN10" s="287"/>
    </row>
    <row r="11" spans="1:45" ht="15" customHeight="1" x14ac:dyDescent="0.4">
      <c r="A11" s="276"/>
      <c r="B11" s="314"/>
      <c r="C11" s="279"/>
      <c r="D11" s="274"/>
      <c r="E11" s="280"/>
      <c r="F11" s="65">
        <f>DATE($M$2,$S$2,1)</f>
        <v>45992</v>
      </c>
      <c r="G11" s="65">
        <f>DATE($M$2,$S$2,2)</f>
        <v>45993</v>
      </c>
      <c r="H11" s="65">
        <f>DATE($M$2,$S$2,3)</f>
        <v>45994</v>
      </c>
      <c r="I11" s="65">
        <f>DATE($M$2,$S$2,4)</f>
        <v>45995</v>
      </c>
      <c r="J11" s="65">
        <f>DATE($M$2,$S$2,5)</f>
        <v>45996</v>
      </c>
      <c r="K11" s="65">
        <f>DATE($M$2,$S$2,6)</f>
        <v>45997</v>
      </c>
      <c r="L11" s="65">
        <f>DATE($M$2,$S$2,7)</f>
        <v>45998</v>
      </c>
      <c r="M11" s="65">
        <f>DATE($M$2,$S$2,8)</f>
        <v>45999</v>
      </c>
      <c r="N11" s="65">
        <f>DATE($M$2,$S$2,9)</f>
        <v>46000</v>
      </c>
      <c r="O11" s="65">
        <f>DATE($M$2,$S$2,10)</f>
        <v>46001</v>
      </c>
      <c r="P11" s="65">
        <f>DATE($M$2,$S$2,11)</f>
        <v>46002</v>
      </c>
      <c r="Q11" s="65">
        <f>DATE($M$2,$S$2,12)</f>
        <v>46003</v>
      </c>
      <c r="R11" s="65">
        <f>DATE($M$2,$S$2,13)</f>
        <v>46004</v>
      </c>
      <c r="S11" s="65">
        <f>DATE($M$2,$S$2,14)</f>
        <v>46005</v>
      </c>
      <c r="T11" s="65">
        <f>DATE($M$2,$S$2,15)</f>
        <v>46006</v>
      </c>
      <c r="U11" s="65">
        <f>DATE($M$2,$S$2,16)</f>
        <v>46007</v>
      </c>
      <c r="V11" s="65">
        <f>DATE($M$2,$S$2,17)</f>
        <v>46008</v>
      </c>
      <c r="W11" s="65">
        <f>DATE($M$2,$S$2,18)</f>
        <v>46009</v>
      </c>
      <c r="X11" s="65">
        <f>DATE($M$2,$S$2,19)</f>
        <v>46010</v>
      </c>
      <c r="Y11" s="65">
        <f>DATE($M$2,$S$2,20)</f>
        <v>46011</v>
      </c>
      <c r="Z11" s="65">
        <f>DATE($M$2,$S$2,21)</f>
        <v>46012</v>
      </c>
      <c r="AA11" s="65">
        <f>DATE($M$2,$S$2,22)</f>
        <v>46013</v>
      </c>
      <c r="AB11" s="65">
        <f>DATE($M$2,$S$2,23)</f>
        <v>46014</v>
      </c>
      <c r="AC11" s="65">
        <f>DATE($M$2,$S$2,24)</f>
        <v>46015</v>
      </c>
      <c r="AD11" s="65">
        <f>DATE($M$2,$S$2,25)</f>
        <v>46016</v>
      </c>
      <c r="AE11" s="65">
        <f>DATE($M$2,$S$2,26)</f>
        <v>46017</v>
      </c>
      <c r="AF11" s="65">
        <f>DATE($M$2,$S$2,27)</f>
        <v>46018</v>
      </c>
      <c r="AG11" s="65">
        <f>DATE($M$2,$S$2,28)</f>
        <v>46019</v>
      </c>
      <c r="AH11" s="65">
        <f>IF(DAY(EOMONTH(F11,0))&lt;29,"",DATE($M$2,$S$2,29))</f>
        <v>46020</v>
      </c>
      <c r="AI11" s="65">
        <f>IF(DAY(EOMONTH(F11,0))&lt;30,"",DATE($M$2,$S$2,30))</f>
        <v>46021</v>
      </c>
      <c r="AJ11" s="65">
        <f>IF(DAY(EOMONTH(F11,0))&lt;31,"",DATE($M$2,$S$2,31))</f>
        <v>46022</v>
      </c>
      <c r="AK11" s="291"/>
      <c r="AL11" s="292"/>
      <c r="AM11" s="287"/>
      <c r="AN11" s="287"/>
    </row>
    <row r="12" spans="1:45" ht="18" customHeight="1" x14ac:dyDescent="0.4">
      <c r="A12" s="74">
        <v>1</v>
      </c>
      <c r="B12" s="103" t="s">
        <v>156</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2" si="0">IF($AK$3="歴月",SUM(F12:AJ12),SUM(F12:AG12))</f>
        <v>0</v>
      </c>
      <c r="AL12" s="71">
        <f t="shared" ref="AL12:AL32" si="1">IF($AK$3="歴月",AK12/(DAY(EOMONTH($F$9,0))/7),AK12/4)</f>
        <v>0</v>
      </c>
      <c r="AM12" s="273"/>
      <c r="AN12" s="273"/>
    </row>
    <row r="13" spans="1:45" ht="18" customHeight="1" x14ac:dyDescent="0.4">
      <c r="A13" s="74">
        <v>2</v>
      </c>
      <c r="B13" s="103" t="s">
        <v>205</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5" ht="18" customHeight="1" x14ac:dyDescent="0.4">
      <c r="A14" s="74">
        <v>3</v>
      </c>
      <c r="B14" s="103" t="s">
        <v>244</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5" ht="18" customHeight="1" x14ac:dyDescent="0.4">
      <c r="A15" s="74">
        <v>4</v>
      </c>
      <c r="B15" s="103" t="s">
        <v>249</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152">
        <f t="shared" si="0"/>
        <v>0</v>
      </c>
      <c r="AL31" s="71">
        <f t="shared" si="1"/>
        <v>0</v>
      </c>
      <c r="AM31" s="273"/>
      <c r="AN31" s="273"/>
    </row>
    <row r="32" spans="1:40"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152">
        <f t="shared" si="0"/>
        <v>0</v>
      </c>
      <c r="AL32" s="71">
        <f t="shared" si="1"/>
        <v>0</v>
      </c>
      <c r="AM32" s="276"/>
      <c r="AN32" s="276"/>
    </row>
    <row r="33" spans="1:43"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208</v>
      </c>
      <c r="B38" s="67"/>
      <c r="C38" s="67"/>
      <c r="D38" s="67"/>
      <c r="E38" s="67"/>
      <c r="F38" s="67"/>
      <c r="G38" s="60"/>
      <c r="H38" s="60"/>
      <c r="I38" s="60"/>
      <c r="J38" s="60"/>
      <c r="K38" s="60"/>
      <c r="L38" s="60"/>
      <c r="M38" s="60"/>
      <c r="N38" s="60"/>
      <c r="O38" s="60"/>
      <c r="AM38" s="67"/>
      <c r="AN38" s="62"/>
    </row>
    <row r="39" spans="1:43" ht="24.95" customHeight="1" x14ac:dyDescent="0.4">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209</v>
      </c>
      <c r="AK39" s="274"/>
      <c r="AL39" s="82" t="s">
        <v>210</v>
      </c>
      <c r="AM39"/>
      <c r="AN39"/>
      <c r="AO39"/>
      <c r="AP39"/>
      <c r="AQ39"/>
    </row>
    <row r="40" spans="1:43" ht="18" customHeight="1" x14ac:dyDescent="0.4">
      <c r="A40" s="348" t="s">
        <v>211</v>
      </c>
      <c r="B40" s="348"/>
      <c r="C40" s="348"/>
      <c r="D40" s="69"/>
      <c r="E40" s="69"/>
      <c r="F40" s="371"/>
      <c r="G40" s="372"/>
      <c r="H40" s="373"/>
      <c r="I40" s="371"/>
      <c r="J40" s="372"/>
      <c r="K40" s="373"/>
      <c r="L40" s="371"/>
      <c r="M40" s="372"/>
      <c r="N40" s="373"/>
      <c r="O40" s="371"/>
      <c r="P40" s="372"/>
      <c r="Q40" s="373"/>
      <c r="R40" s="371"/>
      <c r="S40" s="372"/>
      <c r="T40" s="373"/>
      <c r="U40" s="371"/>
      <c r="V40" s="372"/>
      <c r="W40" s="373"/>
      <c r="X40" s="371"/>
      <c r="Y40" s="372"/>
      <c r="Z40" s="373"/>
      <c r="AA40" s="371"/>
      <c r="AB40" s="372"/>
      <c r="AC40" s="373"/>
      <c r="AD40" s="371"/>
      <c r="AE40" s="372"/>
      <c r="AF40" s="373"/>
      <c r="AG40" s="371"/>
      <c r="AH40" s="372"/>
      <c r="AI40" s="373"/>
      <c r="AJ40" s="275">
        <f>SUM(D40:AI40)</f>
        <v>0</v>
      </c>
      <c r="AK40" s="275"/>
      <c r="AL40" s="346" t="e">
        <f>ROUNDUP(AJ40/AJ41,1)</f>
        <v>#DIV/0!</v>
      </c>
      <c r="AM40"/>
      <c r="AN40"/>
      <c r="AO40"/>
      <c r="AP40"/>
      <c r="AQ40"/>
    </row>
    <row r="41" spans="1:43" ht="18" customHeight="1" x14ac:dyDescent="0.4">
      <c r="A41" s="348" t="s">
        <v>212</v>
      </c>
      <c r="B41" s="348"/>
      <c r="C41" s="348"/>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275">
        <f>+SUM(D41:AI41)</f>
        <v>0</v>
      </c>
      <c r="AK41" s="275"/>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4" t="s">
        <v>169</v>
      </c>
      <c r="B44" s="274"/>
      <c r="C44" s="274" t="s">
        <v>205</v>
      </c>
      <c r="D44" s="274"/>
      <c r="E44" s="292" t="s">
        <v>245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171</v>
      </c>
      <c r="B45" s="292"/>
      <c r="C45" s="349" t="e">
        <f>ROUNDDOWN(IF(AL40&lt;=60,1,1+ROUNDUP((AL40-60)/40,0)),1)</f>
        <v>#DIV/0!</v>
      </c>
      <c r="D45" s="349"/>
      <c r="E45" s="349" t="e">
        <f>ROUNDDOWN(AL40/10,1)</f>
        <v>#DIV/0!</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187</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x14ac:dyDescent="0.4">
      <c r="A49" s="62"/>
      <c r="B49" s="67"/>
      <c r="C49" s="102" t="s">
        <v>188</v>
      </c>
      <c r="D49" s="102" t="s">
        <v>189</v>
      </c>
      <c r="E49" s="101" t="s">
        <v>188</v>
      </c>
      <c r="F49" s="300" t="s">
        <v>189</v>
      </c>
      <c r="G49" s="300"/>
      <c r="H49" s="300"/>
      <c r="I49" s="296" t="s">
        <v>188</v>
      </c>
      <c r="J49" s="297"/>
      <c r="K49" s="298"/>
      <c r="L49" s="296" t="s">
        <v>189</v>
      </c>
      <c r="M49" s="297"/>
      <c r="N49" s="298"/>
      <c r="O49" s="296" t="s">
        <v>188</v>
      </c>
      <c r="P49" s="297"/>
      <c r="Q49" s="298"/>
      <c r="R49" s="296" t="s">
        <v>189</v>
      </c>
      <c r="S49" s="297"/>
      <c r="T49" s="298"/>
      <c r="U49" s="296" t="s">
        <v>188</v>
      </c>
      <c r="V49" s="297"/>
      <c r="W49" s="298"/>
      <c r="X49" s="296" t="s">
        <v>189</v>
      </c>
      <c r="Y49" s="297"/>
      <c r="Z49" s="298"/>
      <c r="AA49" s="296" t="s">
        <v>188</v>
      </c>
      <c r="AB49" s="297"/>
      <c r="AC49" s="298"/>
      <c r="AD49" s="296" t="s">
        <v>189</v>
      </c>
      <c r="AE49" s="297"/>
      <c r="AF49" s="298"/>
      <c r="AG49" s="296" t="s">
        <v>188</v>
      </c>
      <c r="AH49" s="297"/>
      <c r="AI49" s="298"/>
      <c r="AJ49" s="296" t="s">
        <v>189</v>
      </c>
      <c r="AK49" s="298"/>
      <c r="AL49" s="101" t="s">
        <v>27</v>
      </c>
      <c r="AM49" s="101" t="s">
        <v>214</v>
      </c>
      <c r="AN49" s="62"/>
    </row>
    <row r="50" spans="1:40" ht="18" customHeight="1" x14ac:dyDescent="0.4">
      <c r="A50" s="62"/>
      <c r="B50" s="75" t="s">
        <v>190</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
      <c r="A51" s="62"/>
      <c r="B51" s="82" t="s">
        <v>191</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x14ac:dyDescent="0.4">
      <c r="A52" s="62"/>
      <c r="B52" s="82" t="s">
        <v>192</v>
      </c>
      <c r="C52" s="302" t="str">
        <f>IF($AK$3="４週",SUMIFS($AK$12:$AK$31,$B$12:$B$31,C48)/4/$AH$6,IF($AK$3="歴月",SUMIFS($AK$12:$AK$31,$B$12:$B$31,C48)/$AL$6,"記載する期間を選択してください"))</f>
        <v>記載する期間を選択してください</v>
      </c>
      <c r="D52" s="304"/>
      <c r="E52" s="302" t="str">
        <f>IF($AK$3="４週",SUMIFS($AK$12:$AK$31,$B$12:$B$31,E48)/4/$AH$6,IF($AK$3="歴月",SUMIFS($AK$12:$AK$31,$B$12:$B$31,E48)/$AL$6,"記載する期間を選択してください"))</f>
        <v>記載する期間を選択してください</v>
      </c>
      <c r="F52" s="303"/>
      <c r="G52" s="303"/>
      <c r="H52" s="304"/>
      <c r="I52" s="302" t="str">
        <f>IF($AK$3="４週",SUMIFS($AK$12:$AK$31,$B$12:$B$31,I48)/4/$AH$6,IF($AK$3="歴月",SUMIFS($AK$12:$AK$31,$B$12:$B$31,I48)/$AL$6,"記載する期間を選択してください"))</f>
        <v>記載する期間を選択してください</v>
      </c>
      <c r="J52" s="303"/>
      <c r="K52" s="303"/>
      <c r="L52" s="303"/>
      <c r="M52" s="303"/>
      <c r="N52" s="304"/>
      <c r="O52" s="302" t="str">
        <f>IF($AK$3="４週",SUMIFS($AK$12:$AK$31,$B$12:$B$31,O48)/4/$AH$6,IF($AK$3="歴月",SUMIFS($AK$12:$AK$31,$B$12:$B$31,O48)/$AL$6,"記載する期間を選択してください"))</f>
        <v>記載する期間を選択してください</v>
      </c>
      <c r="P52" s="303"/>
      <c r="Q52" s="303"/>
      <c r="R52" s="303"/>
      <c r="S52" s="303"/>
      <c r="T52" s="304"/>
      <c r="U52" s="302" t="str">
        <f>IF($AK$3="４週",SUMIFS($AK$12:$AK$31,$B$12:$B$31,U48)/4/$AH$6,IF($AK$3="歴月",SUMIFS($AK$12:$AK$31,$B$12:$B$31,U48)/$AL$6,"記載する期間を選択してください"))</f>
        <v>記載する期間を選択してください</v>
      </c>
      <c r="V52" s="303"/>
      <c r="W52" s="303"/>
      <c r="X52" s="303"/>
      <c r="Y52" s="303"/>
      <c r="Z52" s="304"/>
      <c r="AA52" s="302" t="str">
        <f>IF($AK$3="４週",SUMIFS($AK$12:$AK$31,$B$12:$B$31,AA48)/4/$AH$6,IF($AK$3="歴月",SUMIFS($AK$12:$AK$31,$B$12:$B$31,AA48)/$AL$6,"記載する期間を選択してください"))</f>
        <v>記載する期間を選択してください</v>
      </c>
      <c r="AB52" s="303"/>
      <c r="AC52" s="303"/>
      <c r="AD52" s="303"/>
      <c r="AE52" s="303"/>
      <c r="AF52" s="304"/>
      <c r="AG52" s="302" t="str">
        <f>IF($AK$3="４週",SUMIFS($AK$12:$AK$31,$B$12:$B$31,AG48)/4/$AH$6,IF($AK$3="歴月",SUMIFS($AK$12:$AK$31,$B$12:$B$31,AG48)/$AL$6,"記載する期間を選択してください"))</f>
        <v>記載する期間を選択してください</v>
      </c>
      <c r="AH52" s="303"/>
      <c r="AI52" s="303"/>
      <c r="AJ52" s="303"/>
      <c r="AK52" s="304"/>
      <c r="AL52" s="302" t="str">
        <f>IF($AK$3="４週",SUMIFS($AK$12:$AK$31,$B$12:$B$31,AL48)/4/$AH$6,IF($AK$3="歴月",SUMIFS($AK$12:$AK$31,$B$12:$B$31,AL48)/$AL$6,"記載する期間を選択してください"))</f>
        <v>記載する期間を選択してください</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4"/>
      <c r="C54" s="143"/>
      <c r="D54" s="143"/>
      <c r="E54" s="143"/>
      <c r="F54" s="60"/>
      <c r="G54" s="143"/>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247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344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345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346</v>
      </c>
      <c r="B61" s="94"/>
      <c r="C61" s="60"/>
      <c r="D61" s="60"/>
      <c r="E61" s="60"/>
      <c r="F61" s="60"/>
      <c r="G61" s="60"/>
    </row>
    <row r="62" spans="1:40" ht="15" customHeight="1" x14ac:dyDescent="0.4">
      <c r="A62" s="60"/>
      <c r="B62" s="142" t="s">
        <v>125</v>
      </c>
      <c r="C62" s="274" t="s">
        <v>126</v>
      </c>
      <c r="D62" s="274"/>
      <c r="E62" s="274"/>
      <c r="F62" s="60"/>
      <c r="G62" s="60"/>
    </row>
    <row r="63" spans="1:40" ht="15" customHeight="1" x14ac:dyDescent="0.4">
      <c r="A63" s="60"/>
      <c r="B63" s="97" t="s">
        <v>127</v>
      </c>
      <c r="C63" s="275" t="s">
        <v>128</v>
      </c>
      <c r="D63" s="275"/>
      <c r="E63" s="275"/>
      <c r="F63" s="60"/>
      <c r="G63" s="60"/>
    </row>
    <row r="64" spans="1:40" ht="15" customHeight="1" x14ac:dyDescent="0.4">
      <c r="A64" s="60"/>
      <c r="B64" s="97" t="s">
        <v>129</v>
      </c>
      <c r="C64" s="275" t="s">
        <v>130</v>
      </c>
      <c r="D64" s="275"/>
      <c r="E64" s="275"/>
      <c r="F64" s="60"/>
      <c r="G64" s="60"/>
    </row>
    <row r="65" spans="1:7" ht="15" customHeight="1" x14ac:dyDescent="0.4">
      <c r="A65" s="60"/>
      <c r="B65" s="97" t="s">
        <v>131</v>
      </c>
      <c r="C65" s="275" t="s">
        <v>132</v>
      </c>
      <c r="D65" s="275"/>
      <c r="E65" s="275"/>
      <c r="F65" s="60"/>
      <c r="G65" s="60"/>
    </row>
    <row r="66" spans="1:7" ht="15" customHeight="1" x14ac:dyDescent="0.4">
      <c r="A66" s="60"/>
      <c r="B66" s="97" t="s">
        <v>133</v>
      </c>
      <c r="C66" s="275" t="s">
        <v>134</v>
      </c>
      <c r="D66" s="275"/>
      <c r="E66" s="27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347</v>
      </c>
      <c r="B70" s="94"/>
      <c r="C70" s="60"/>
      <c r="D70" s="60"/>
      <c r="E70" s="60"/>
      <c r="F70" s="60"/>
      <c r="G70" s="60"/>
    </row>
    <row r="71" spans="1:7" ht="15" customHeight="1" x14ac:dyDescent="0.4">
      <c r="A71" s="60" t="s">
        <v>238</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348</v>
      </c>
      <c r="B73" s="94"/>
      <c r="C73" s="60"/>
      <c r="D73" s="60"/>
      <c r="E73" s="60"/>
      <c r="F73" s="60"/>
      <c r="G73" s="60"/>
    </row>
    <row r="74" spans="1:7" ht="15" customHeight="1" x14ac:dyDescent="0.4">
      <c r="A74" s="60" t="s">
        <v>349</v>
      </c>
      <c r="B74" s="94"/>
      <c r="C74" s="60"/>
      <c r="D74" s="60"/>
      <c r="E74" s="60"/>
      <c r="F74" s="60"/>
      <c r="G74" s="60"/>
    </row>
    <row r="75" spans="1:7" ht="15" customHeight="1" x14ac:dyDescent="0.4">
      <c r="A75" s="60" t="s">
        <v>350</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353</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354</v>
      </c>
      <c r="B80" s="94"/>
      <c r="C80" s="60"/>
      <c r="D80" s="60"/>
      <c r="E80" s="60"/>
      <c r="F80" s="60"/>
      <c r="G80" s="60"/>
    </row>
    <row r="81" spans="1:7" ht="15" customHeight="1" x14ac:dyDescent="0.4">
      <c r="A81" s="60" t="s">
        <v>355</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351</v>
      </c>
      <c r="B84" s="94"/>
      <c r="C84" s="60"/>
      <c r="D84" s="60"/>
      <c r="E84" s="60"/>
      <c r="F84" s="60"/>
      <c r="G84" s="60"/>
    </row>
    <row r="85" spans="1:7" ht="15" customHeight="1" x14ac:dyDescent="0.4">
      <c r="A85" s="60" t="s">
        <v>352</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252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252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c r="AN37"/>
      <c r="AO37"/>
      <c r="AP37"/>
      <c r="AQ37"/>
    </row>
    <row r="38" spans="1:43" ht="18" customHeight="1" x14ac:dyDescent="0.4">
      <c r="A38" s="348" t="s">
        <v>211</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SUM(D38:AI38)</f>
        <v>0</v>
      </c>
      <c r="AK38" s="275"/>
      <c r="AL38" s="346" t="e">
        <f>ROUNDUP(AJ38/AJ39,1)</f>
        <v>#DIV/0!</v>
      </c>
      <c r="AM38"/>
      <c r="AN38"/>
      <c r="AO38"/>
      <c r="AP38"/>
      <c r="AQ38"/>
    </row>
    <row r="39" spans="1:43" ht="18" customHeight="1" x14ac:dyDescent="0.4">
      <c r="A39" s="348" t="s">
        <v>212</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169</v>
      </c>
      <c r="B42" s="274"/>
      <c r="C42" s="274" t="s">
        <v>205</v>
      </c>
      <c r="D42" s="274"/>
      <c r="E42" s="292" t="s">
        <v>253</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171</v>
      </c>
      <c r="B43" s="292"/>
      <c r="C43" s="349" t="e">
        <f>ROUNDDOWN(IF(AL38&lt;=60,1,1+ROUNDUP((AL38-60)/40,0)),1)</f>
        <v>#DIV/0!</v>
      </c>
      <c r="D43" s="349"/>
      <c r="E43" s="349" t="e">
        <f>ROUNDDOWN(AL38/40,1)</f>
        <v>#DIV/0!</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187</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x14ac:dyDescent="0.4">
      <c r="A47" s="62"/>
      <c r="B47" s="67"/>
      <c r="C47" s="102" t="s">
        <v>188</v>
      </c>
      <c r="D47" s="102" t="s">
        <v>189</v>
      </c>
      <c r="E47" s="101" t="s">
        <v>188</v>
      </c>
      <c r="F47" s="300" t="s">
        <v>189</v>
      </c>
      <c r="G47" s="300"/>
      <c r="H47" s="300"/>
      <c r="I47" s="296" t="s">
        <v>188</v>
      </c>
      <c r="J47" s="297"/>
      <c r="K47" s="298"/>
      <c r="L47" s="296" t="s">
        <v>189</v>
      </c>
      <c r="M47" s="297"/>
      <c r="N47" s="298"/>
      <c r="O47" s="296" t="s">
        <v>188</v>
      </c>
      <c r="P47" s="297"/>
      <c r="Q47" s="298"/>
      <c r="R47" s="296" t="s">
        <v>189</v>
      </c>
      <c r="S47" s="297"/>
      <c r="T47" s="298"/>
      <c r="U47" s="296" t="s">
        <v>188</v>
      </c>
      <c r="V47" s="297"/>
      <c r="W47" s="298"/>
      <c r="X47" s="296" t="s">
        <v>189</v>
      </c>
      <c r="Y47" s="297"/>
      <c r="Z47" s="298"/>
      <c r="AA47" s="296" t="s">
        <v>188</v>
      </c>
      <c r="AB47" s="297"/>
      <c r="AC47" s="298"/>
      <c r="AD47" s="296" t="s">
        <v>189</v>
      </c>
      <c r="AE47" s="297"/>
      <c r="AF47" s="298"/>
      <c r="AG47" s="296" t="s">
        <v>188</v>
      </c>
      <c r="AH47" s="297"/>
      <c r="AI47" s="298"/>
      <c r="AJ47" s="296" t="s">
        <v>189</v>
      </c>
      <c r="AK47" s="298"/>
      <c r="AL47" s="101" t="s">
        <v>27</v>
      </c>
      <c r="AM47" s="101" t="s">
        <v>214</v>
      </c>
      <c r="AN47" s="62"/>
    </row>
    <row r="48" spans="1:43" ht="18" customHeight="1" x14ac:dyDescent="0.4">
      <c r="A48" s="62"/>
      <c r="B48" s="75" t="s">
        <v>190</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191</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192</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274"/>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27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66"/>
      <c r="C11" s="83"/>
      <c r="D11" s="84"/>
      <c r="E11" s="76"/>
      <c r="F11" s="69"/>
      <c r="G11" s="69"/>
      <c r="H11" s="69"/>
      <c r="I11" s="69"/>
      <c r="J11" s="69"/>
      <c r="K11" s="69"/>
      <c r="L11" s="69"/>
      <c r="M11" s="151"/>
      <c r="N11" s="151"/>
      <c r="O11" s="151"/>
      <c r="P11" s="151"/>
      <c r="Q11" s="151"/>
      <c r="R11" s="69"/>
      <c r="S11" s="69"/>
      <c r="T11" s="151"/>
      <c r="U11" s="151"/>
      <c r="V11" s="151"/>
      <c r="W11" s="151"/>
      <c r="X11" s="151"/>
      <c r="Y11" s="69"/>
      <c r="Z11" s="69"/>
      <c r="AA11" s="151"/>
      <c r="AB11" s="151"/>
      <c r="AC11" s="151"/>
      <c r="AD11" s="151"/>
      <c r="AE11" s="151"/>
      <c r="AF11" s="69"/>
      <c r="AG11" s="69"/>
      <c r="AH11" s="69"/>
      <c r="AI11" s="69"/>
      <c r="AJ11" s="69"/>
      <c r="AK11" s="70">
        <f>IF($AK$3="歴月",SUM(F11:AJ11),SUM(F11:AG11))</f>
        <v>0</v>
      </c>
      <c r="AL11" s="71">
        <f>IF($AK$3="歴月",AK11/(DAY(EOMONTH($F$9,0))/7),AK11/4)</f>
        <v>0</v>
      </c>
      <c r="AM11" s="273"/>
      <c r="AN11" s="273"/>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1" si="0">IF($AK$3="歴月",SUM(F12:AJ12),SUM(F12:AG12))</f>
        <v>0</v>
      </c>
      <c r="AL12" s="71">
        <f t="shared" ref="AL12:AL31" si="1">IF($AK$3="歴月",AK12/(DAY(EOMONTH($F$9,0))/7),AK12/4)</f>
        <v>0</v>
      </c>
      <c r="AM12" s="273"/>
      <c r="AN12" s="273"/>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66"/>
      <c r="C21" s="83"/>
      <c r="D21" s="84"/>
      <c r="E21" s="76"/>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2">
        <f t="shared" si="0"/>
        <v>0</v>
      </c>
      <c r="AL21" s="71">
        <f t="shared" si="1"/>
        <v>0</v>
      </c>
      <c r="AM21" s="273"/>
      <c r="AN21" s="273"/>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4" t="s">
        <v>126</v>
      </c>
      <c r="D41" s="274"/>
      <c r="E41" s="274"/>
      <c r="F41" s="60"/>
      <c r="G41" s="60"/>
    </row>
    <row r="42" spans="1:39" ht="15" customHeight="1" x14ac:dyDescent="0.4">
      <c r="A42" s="60"/>
      <c r="B42" s="97" t="s">
        <v>127</v>
      </c>
      <c r="C42" s="275" t="s">
        <v>128</v>
      </c>
      <c r="D42" s="275"/>
      <c r="E42" s="275"/>
      <c r="F42" s="60"/>
      <c r="G42" s="60"/>
    </row>
    <row r="43" spans="1:39" ht="15" customHeight="1" x14ac:dyDescent="0.4">
      <c r="A43" s="60"/>
      <c r="B43" s="97" t="s">
        <v>129</v>
      </c>
      <c r="C43" s="275" t="s">
        <v>130</v>
      </c>
      <c r="D43" s="275"/>
      <c r="E43" s="275"/>
      <c r="F43" s="60"/>
      <c r="G43" s="60"/>
    </row>
    <row r="44" spans="1:39" ht="15" customHeight="1" x14ac:dyDescent="0.4">
      <c r="A44" s="60"/>
      <c r="B44" s="97" t="s">
        <v>131</v>
      </c>
      <c r="C44" s="275" t="s">
        <v>132</v>
      </c>
      <c r="D44" s="275"/>
      <c r="E44" s="275"/>
      <c r="F44" s="60"/>
      <c r="G44" s="60"/>
    </row>
    <row r="45" spans="1:39" ht="15" customHeight="1" x14ac:dyDescent="0.4">
      <c r="A45" s="60"/>
      <c r="B45" s="97" t="s">
        <v>133</v>
      </c>
      <c r="C45" s="275" t="s">
        <v>134</v>
      </c>
      <c r="D45" s="275"/>
      <c r="E45" s="27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c r="AN37"/>
      <c r="AO37"/>
      <c r="AP37"/>
      <c r="AQ37"/>
    </row>
    <row r="38" spans="1:43" ht="18" customHeight="1" x14ac:dyDescent="0.4">
      <c r="A38" s="348" t="s">
        <v>211</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SUM(D38:AI38)</f>
        <v>0</v>
      </c>
      <c r="AK38" s="275"/>
      <c r="AL38" s="346" t="e">
        <f>ROUNDUP(AJ38/AJ39,1)</f>
        <v>#DIV/0!</v>
      </c>
      <c r="AM38"/>
      <c r="AN38"/>
      <c r="AO38"/>
      <c r="AP38"/>
      <c r="AQ38"/>
    </row>
    <row r="39" spans="1:43" ht="18" customHeight="1" x14ac:dyDescent="0.4">
      <c r="A39" s="348" t="s">
        <v>212</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169</v>
      </c>
      <c r="B42" s="274"/>
      <c r="C42" s="292" t="s">
        <v>256</v>
      </c>
      <c r="D42" s="274"/>
      <c r="E42" s="292" t="s">
        <v>257</v>
      </c>
      <c r="F42" s="292"/>
      <c r="G42" s="292"/>
      <c r="H42" s="292"/>
      <c r="I42" s="292" t="s">
        <v>258</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171</v>
      </c>
      <c r="B43" s="292"/>
      <c r="C43" s="349" t="e">
        <f>ROUNDDOWN(IF(AL38&lt;=60,1,1+ROUNDUP((AL38-60)/60,0)),1)</f>
        <v>#DIV/0!</v>
      </c>
      <c r="D43" s="349"/>
      <c r="E43" s="349" t="e">
        <f>ROUNDDOWN(IF(AL38&lt;=30,1,1+ROUNDUP((AL38-30)/30,0)),1)</f>
        <v>#DIV/0!</v>
      </c>
      <c r="F43" s="349"/>
      <c r="G43" s="349"/>
      <c r="H43" s="349"/>
      <c r="I43" s="349" t="e">
        <f>ROUNDDOWN(AL38/25,1)</f>
        <v>#DIV/0!</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187</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
      <c r="A47" s="62"/>
      <c r="B47" s="67"/>
      <c r="C47" s="102" t="s">
        <v>188</v>
      </c>
      <c r="D47" s="102" t="s">
        <v>189</v>
      </c>
      <c r="E47" s="101" t="s">
        <v>188</v>
      </c>
      <c r="F47" s="300" t="s">
        <v>189</v>
      </c>
      <c r="G47" s="300"/>
      <c r="H47" s="300"/>
      <c r="I47" s="296" t="s">
        <v>188</v>
      </c>
      <c r="J47" s="297"/>
      <c r="K47" s="298"/>
      <c r="L47" s="296" t="s">
        <v>189</v>
      </c>
      <c r="M47" s="297"/>
      <c r="N47" s="298"/>
      <c r="O47" s="296" t="s">
        <v>188</v>
      </c>
      <c r="P47" s="297"/>
      <c r="Q47" s="298"/>
      <c r="R47" s="296" t="s">
        <v>189</v>
      </c>
      <c r="S47" s="297"/>
      <c r="T47" s="298"/>
      <c r="U47" s="296" t="s">
        <v>188</v>
      </c>
      <c r="V47" s="297"/>
      <c r="W47" s="298"/>
      <c r="X47" s="296" t="s">
        <v>189</v>
      </c>
      <c r="Y47" s="297"/>
      <c r="Z47" s="298"/>
      <c r="AA47" s="296" t="s">
        <v>188</v>
      </c>
      <c r="AB47" s="297"/>
      <c r="AC47" s="298"/>
      <c r="AD47" s="296" t="s">
        <v>189</v>
      </c>
      <c r="AE47" s="297"/>
      <c r="AF47" s="298"/>
      <c r="AG47" s="296" t="s">
        <v>188</v>
      </c>
      <c r="AH47" s="297"/>
      <c r="AI47" s="298"/>
      <c r="AJ47" s="296" t="s">
        <v>189</v>
      </c>
      <c r="AK47" s="298"/>
      <c r="AL47" s="101" t="s">
        <v>27</v>
      </c>
      <c r="AM47" s="101" t="s">
        <v>214</v>
      </c>
      <c r="AN47" s="62"/>
    </row>
    <row r="48" spans="1:43" ht="18" customHeight="1" x14ac:dyDescent="0.4">
      <c r="A48" s="62"/>
      <c r="B48" s="75" t="s">
        <v>190</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191</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192</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259</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377"/>
      <c r="B9" s="313" t="s">
        <v>155</v>
      </c>
      <c r="C9" s="327"/>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377"/>
      <c r="B10" s="314"/>
      <c r="C10" s="32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40"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40" t="s">
        <v>213</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40"/>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40"/>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40"/>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40"/>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40"/>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40"/>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40"/>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40"/>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40"/>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40"/>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40"/>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40"/>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40"/>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40"/>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40"/>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40"/>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 t="shared" ref="F31:AJ31" si="2">+SUM(F11:F30)</f>
        <v>0</v>
      </c>
      <c r="G31" s="72">
        <f t="shared" si="2"/>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208</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209</v>
      </c>
      <c r="AK36" s="274"/>
      <c r="AL36" s="82" t="s">
        <v>210</v>
      </c>
      <c r="AM36" s="382" t="s">
        <v>261</v>
      </c>
      <c r="AN36" s="383"/>
      <c r="AO36"/>
      <c r="AP36"/>
      <c r="AQ36"/>
    </row>
    <row r="37" spans="1:43" ht="21.95" customHeight="1" x14ac:dyDescent="0.4">
      <c r="A37" s="348" t="s">
        <v>217</v>
      </c>
      <c r="B37" s="348"/>
      <c r="C37" s="348"/>
      <c r="D37" s="123">
        <f>SUM(D38,D39,D40,D41,D43,D45)</f>
        <v>0</v>
      </c>
      <c r="E37" s="123">
        <f>SUM(E38,E39,E40,E41,E43,E45)</f>
        <v>0</v>
      </c>
      <c r="F37" s="374">
        <f>SUM(F38,F39,F40,F41,F43,F45)</f>
        <v>0</v>
      </c>
      <c r="G37" s="375"/>
      <c r="H37" s="376"/>
      <c r="I37" s="374">
        <f>SUM(I38,I39,I40,I41,I43,I45)</f>
        <v>0</v>
      </c>
      <c r="J37" s="375">
        <f t="shared" ref="J37:AI37" si="3">SUM(J38,J39,J40,J41,J43,J45)</f>
        <v>0</v>
      </c>
      <c r="K37" s="376">
        <f t="shared" si="3"/>
        <v>0</v>
      </c>
      <c r="L37" s="374">
        <f>SUM(L38,L39,L40,L41,L43,L45)</f>
        <v>0</v>
      </c>
      <c r="M37" s="375"/>
      <c r="N37" s="376"/>
      <c r="O37" s="374">
        <f>SUM(O38,O39,O40,O41,O43,O45)</f>
        <v>0</v>
      </c>
      <c r="P37" s="375"/>
      <c r="Q37" s="376"/>
      <c r="R37" s="374">
        <f>SUM(R38,R39,R40,R41,R43,R45)</f>
        <v>0</v>
      </c>
      <c r="S37" s="375"/>
      <c r="T37" s="376"/>
      <c r="U37" s="374">
        <f>SUM(U38,U39,U40,U41,U43,U45)</f>
        <v>0</v>
      </c>
      <c r="V37" s="375">
        <f t="shared" si="3"/>
        <v>0</v>
      </c>
      <c r="W37" s="376">
        <f t="shared" si="3"/>
        <v>0</v>
      </c>
      <c r="X37" s="374">
        <f>SUM(X38,X39,X40,X41,X43,X45)</f>
        <v>0</v>
      </c>
      <c r="Y37" s="375">
        <f t="shared" si="3"/>
        <v>0</v>
      </c>
      <c r="Z37" s="376">
        <f t="shared" si="3"/>
        <v>0</v>
      </c>
      <c r="AA37" s="374">
        <f>SUM(AA38,AA39,AA40,AA41,AA43,AA45)</f>
        <v>0</v>
      </c>
      <c r="AB37" s="375">
        <f t="shared" si="3"/>
        <v>0</v>
      </c>
      <c r="AC37" s="376">
        <f t="shared" si="3"/>
        <v>0</v>
      </c>
      <c r="AD37" s="374">
        <f>SUM(AD38,AD39,AD40,AD41,AD43,AD45)</f>
        <v>0</v>
      </c>
      <c r="AE37" s="375">
        <f t="shared" si="3"/>
        <v>0</v>
      </c>
      <c r="AF37" s="376">
        <f t="shared" si="3"/>
        <v>0</v>
      </c>
      <c r="AG37" s="374">
        <f>SUM(AG38,AG39,AG40,AG41,AG43,AG45)</f>
        <v>0</v>
      </c>
      <c r="AH37" s="375">
        <f t="shared" si="3"/>
        <v>0</v>
      </c>
      <c r="AI37" s="376">
        <f t="shared" si="3"/>
        <v>0</v>
      </c>
      <c r="AJ37" s="275">
        <f>SUM(D37:AI37)</f>
        <v>0</v>
      </c>
      <c r="AK37" s="275"/>
      <c r="AL37" s="108" t="e">
        <f>ROUNDUP(AJ37/AJ47,1)</f>
        <v>#DIV/0!</v>
      </c>
      <c r="AM37" s="378"/>
      <c r="AN37" s="379"/>
      <c r="AO37"/>
      <c r="AP37"/>
      <c r="AQ37"/>
    </row>
    <row r="38" spans="1:43" ht="21.95" customHeight="1" x14ac:dyDescent="0.4">
      <c r="A38" s="322" t="s">
        <v>262</v>
      </c>
      <c r="B38" s="323"/>
      <c r="C38" s="324"/>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SUM(D38:AI38)</f>
        <v>0</v>
      </c>
      <c r="AK38" s="275"/>
      <c r="AL38" s="108" t="e">
        <f t="shared" ref="AL38:AL46" si="4">ROUNDUP(AJ38/$AJ$47,1)</f>
        <v>#DIV/0!</v>
      </c>
      <c r="AM38" s="378"/>
      <c r="AN38" s="379"/>
      <c r="AO38"/>
      <c r="AP38"/>
      <c r="AQ38"/>
    </row>
    <row r="39" spans="1:43" ht="21.95" customHeight="1" x14ac:dyDescent="0.4">
      <c r="A39" s="322" t="s">
        <v>218</v>
      </c>
      <c r="B39" s="323"/>
      <c r="C39" s="324"/>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108" t="e">
        <f t="shared" si="4"/>
        <v>#DIV/0!</v>
      </c>
      <c r="AM39" s="378"/>
      <c r="AN39" s="379"/>
      <c r="AO39"/>
      <c r="AP39"/>
      <c r="AQ39"/>
    </row>
    <row r="40" spans="1:43" ht="21.95" customHeight="1" x14ac:dyDescent="0.4">
      <c r="A40" s="322" t="s">
        <v>219</v>
      </c>
      <c r="B40" s="323"/>
      <c r="C40" s="324"/>
      <c r="D40" s="69"/>
      <c r="E40" s="69"/>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275">
        <f>SUM(D40:AI40)</f>
        <v>0</v>
      </c>
      <c r="AK40" s="275"/>
      <c r="AL40" s="108" t="e">
        <f t="shared" si="4"/>
        <v>#DIV/0!</v>
      </c>
      <c r="AM40" s="378"/>
      <c r="AN40" s="379"/>
      <c r="AO40"/>
      <c r="AP40"/>
      <c r="AQ40"/>
    </row>
    <row r="41" spans="1:43" ht="21.95" customHeight="1" x14ac:dyDescent="0.4">
      <c r="A41" s="384" t="s">
        <v>220</v>
      </c>
      <c r="B41" s="323"/>
      <c r="C41" s="324"/>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275">
        <f t="shared" ref="AJ41:AJ45" si="5">SUM(D41:AI41)</f>
        <v>0</v>
      </c>
      <c r="AK41" s="275"/>
      <c r="AL41" s="108" t="e">
        <f t="shared" si="4"/>
        <v>#DIV/0!</v>
      </c>
      <c r="AM41" s="378"/>
      <c r="AN41" s="379"/>
      <c r="AO41"/>
      <c r="AP41"/>
      <c r="AQ41"/>
    </row>
    <row r="42" spans="1:43" s="118" customFormat="1" ht="21.95" customHeight="1" x14ac:dyDescent="0.4">
      <c r="A42" s="124"/>
      <c r="B42" s="388" t="s">
        <v>263</v>
      </c>
      <c r="C42" s="389"/>
      <c r="D42" s="69"/>
      <c r="E42" s="69"/>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275">
        <f>SUM(D42:AI42)</f>
        <v>0</v>
      </c>
      <c r="AK42" s="275"/>
      <c r="AL42" s="108" t="e">
        <f t="shared" si="4"/>
        <v>#DIV/0!</v>
      </c>
      <c r="AM42" s="380" t="e">
        <f>ROUNDUP($AJ$42/$AJ$47,1)</f>
        <v>#DIV/0!</v>
      </c>
      <c r="AN42" s="381"/>
      <c r="AO42" s="117"/>
      <c r="AP42" s="117"/>
      <c r="AQ42" s="117"/>
    </row>
    <row r="43" spans="1:43" ht="21.95" customHeight="1" x14ac:dyDescent="0.4">
      <c r="A43" s="384" t="s">
        <v>221</v>
      </c>
      <c r="B43" s="323"/>
      <c r="C43" s="324"/>
      <c r="D43" s="69"/>
      <c r="E43" s="69"/>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275">
        <f t="shared" si="5"/>
        <v>0</v>
      </c>
      <c r="AK43" s="275"/>
      <c r="AL43" s="108" t="e">
        <f t="shared" si="4"/>
        <v>#DIV/0!</v>
      </c>
      <c r="AM43" s="378"/>
      <c r="AN43" s="379"/>
      <c r="AO43"/>
      <c r="AP43"/>
      <c r="AQ43"/>
    </row>
    <row r="44" spans="1:43" s="118" customFormat="1" ht="21.95" customHeight="1" x14ac:dyDescent="0.4">
      <c r="A44" s="125"/>
      <c r="B44" s="388" t="s">
        <v>264</v>
      </c>
      <c r="C44" s="389"/>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275">
        <f>SUM(D44:AI44)</f>
        <v>0</v>
      </c>
      <c r="AK44" s="275"/>
      <c r="AL44" s="108" t="e">
        <f t="shared" si="4"/>
        <v>#DIV/0!</v>
      </c>
      <c r="AM44" s="380" t="e">
        <f>ROUNDUP($AJ$44/$AJ$47,1)</f>
        <v>#DIV/0!</v>
      </c>
      <c r="AN44" s="381"/>
      <c r="AO44" s="117"/>
      <c r="AP44" s="117"/>
      <c r="AQ44" s="117"/>
    </row>
    <row r="45" spans="1:43" ht="21.95" customHeight="1" x14ac:dyDescent="0.4">
      <c r="A45" s="384" t="s">
        <v>222</v>
      </c>
      <c r="B45" s="323"/>
      <c r="C45" s="324"/>
      <c r="D45" s="69"/>
      <c r="E45" s="69"/>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275">
        <f t="shared" si="5"/>
        <v>0</v>
      </c>
      <c r="AK45" s="275"/>
      <c r="AL45" s="108" t="e">
        <f t="shared" si="4"/>
        <v>#DIV/0!</v>
      </c>
      <c r="AM45" s="378"/>
      <c r="AN45" s="379"/>
      <c r="AO45"/>
      <c r="AP45"/>
      <c r="AQ45"/>
    </row>
    <row r="46" spans="1:43" s="118" customFormat="1" ht="21.95" customHeight="1" x14ac:dyDescent="0.4">
      <c r="A46" s="124"/>
      <c r="B46" s="388" t="s">
        <v>263</v>
      </c>
      <c r="C46" s="389"/>
      <c r="D46" s="69"/>
      <c r="E46" s="69"/>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275">
        <f>SUM(D46:AI46)</f>
        <v>0</v>
      </c>
      <c r="AK46" s="275"/>
      <c r="AL46" s="108" t="e">
        <f t="shared" si="4"/>
        <v>#DIV/0!</v>
      </c>
      <c r="AM46" s="380" t="e">
        <f>ROUNDUP($AJ$46/$AJ$47,1)</f>
        <v>#DIV/0!</v>
      </c>
      <c r="AN46" s="381"/>
      <c r="AO46" s="117"/>
      <c r="AP46" s="117"/>
      <c r="AQ46" s="117"/>
    </row>
    <row r="47" spans="1:43" ht="21.95" customHeight="1" x14ac:dyDescent="0.4">
      <c r="A47" s="348" t="s">
        <v>212</v>
      </c>
      <c r="B47" s="348"/>
      <c r="C47" s="348"/>
      <c r="D47" s="69"/>
      <c r="E47" s="69"/>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275">
        <f>+SUM(D47:AI47)</f>
        <v>0</v>
      </c>
      <c r="AK47" s="275"/>
      <c r="AL47" s="107"/>
      <c r="AM47" s="378"/>
      <c r="AN47" s="379"/>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169</v>
      </c>
      <c r="B50" s="274"/>
      <c r="C50" s="274" t="s">
        <v>205</v>
      </c>
      <c r="D50" s="274"/>
      <c r="E50" s="292" t="s">
        <v>260</v>
      </c>
      <c r="F50" s="292"/>
      <c r="G50" s="292"/>
      <c r="H50" s="292"/>
      <c r="I50" s="302" t="s">
        <v>265</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171</v>
      </c>
      <c r="B51" s="292"/>
      <c r="C51" s="349" t="e">
        <f>ROUNDDOWN(IF(AL37&lt;=30,1,1+ROUNDUP((AL37-30)/30,0)),1)</f>
        <v>#DIV/0!</v>
      </c>
      <c r="D51" s="349"/>
      <c r="E51" s="349" t="e">
        <f>ROUNDDOWN(AL37/6,1)</f>
        <v>#DIV/0!</v>
      </c>
      <c r="F51" s="349"/>
      <c r="G51" s="349"/>
      <c r="H51" s="349"/>
      <c r="I51" s="385" t="e">
        <f>ROUNDDOWN($AL$40/9,1)+ROUNDDOWN(($AL$41-$AM$42)/6,1)+ROUNDDOWN($AM$42/12,1)+ROUNDDOWN(($AL$43-$AM$44)/4,1)+ROUNDDOWN($AM$44/8,1)+ROUNDDOWN(($AL$45-$AM$46)/2.5,1)+ROUNDDOWN($AM$46/5,1)</f>
        <v>#DIV/0!</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187</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188</v>
      </c>
      <c r="D55" s="102" t="s">
        <v>189</v>
      </c>
      <c r="E55" s="101" t="s">
        <v>188</v>
      </c>
      <c r="F55" s="300" t="s">
        <v>189</v>
      </c>
      <c r="G55" s="300"/>
      <c r="H55" s="300"/>
      <c r="I55" s="296" t="s">
        <v>188</v>
      </c>
      <c r="J55" s="297"/>
      <c r="K55" s="298"/>
      <c r="L55" s="296" t="s">
        <v>189</v>
      </c>
      <c r="M55" s="297"/>
      <c r="N55" s="298"/>
      <c r="O55" s="296" t="s">
        <v>188</v>
      </c>
      <c r="P55" s="297"/>
      <c r="Q55" s="298"/>
      <c r="R55" s="296" t="s">
        <v>189</v>
      </c>
      <c r="S55" s="297"/>
      <c r="T55" s="298"/>
      <c r="U55" s="296" t="s">
        <v>188</v>
      </c>
      <c r="V55" s="297"/>
      <c r="W55" s="298"/>
      <c r="X55" s="296" t="s">
        <v>189</v>
      </c>
      <c r="Y55" s="297"/>
      <c r="Z55" s="298"/>
      <c r="AA55" s="296" t="s">
        <v>188</v>
      </c>
      <c r="AB55" s="297"/>
      <c r="AC55" s="298"/>
      <c r="AD55" s="296" t="s">
        <v>189</v>
      </c>
      <c r="AE55" s="297"/>
      <c r="AF55" s="298"/>
      <c r="AG55" s="296" t="s">
        <v>188</v>
      </c>
      <c r="AH55" s="297"/>
      <c r="AI55" s="298"/>
      <c r="AJ55" s="296" t="s">
        <v>189</v>
      </c>
      <c r="AK55" s="298"/>
      <c r="AL55" s="101" t="s">
        <v>27</v>
      </c>
      <c r="AM55" s="101" t="s">
        <v>214</v>
      </c>
      <c r="AN55" s="62"/>
    </row>
    <row r="56" spans="1:40" ht="18" customHeight="1" x14ac:dyDescent="0.4">
      <c r="A56" s="62"/>
      <c r="B56" s="75" t="s">
        <v>190</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191</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192</v>
      </c>
      <c r="C58" s="386"/>
      <c r="D58" s="387"/>
      <c r="E58" s="302" t="str">
        <f>IF($AK$3="４週",SUMIFS($AK$11:$AK$30,$B$11:$B$30,E54)/4/$AH$5,IF($AK$3="歴月",SUMIFS($AK$11:$AK$30,$B$11:$B$30,E54)/$AL$5,"記載する期間を選択してください"))</f>
        <v>記載する期間を選択してください</v>
      </c>
      <c r="F58" s="303"/>
      <c r="G58" s="303"/>
      <c r="H58" s="304"/>
      <c r="I58" s="302" t="str">
        <f>IF($AK$3="４週",SUMIFS($AK$11:$AK$30,$B$11:$B$30,I54)/4/$AH$5,IF($AK$3="歴月",SUMIFS($AK$11:$AK$30,$B$11:$B$30,I54)/$AL$5,"記載する期間を選択してください"))</f>
        <v>記載する期間を選択してください</v>
      </c>
      <c r="J58" s="303"/>
      <c r="K58" s="303"/>
      <c r="L58" s="303"/>
      <c r="M58" s="303"/>
      <c r="N58" s="304"/>
      <c r="O58" s="302" t="str">
        <f>IF($AK$3="４週",SUMIFS($AK$11:$AK$30,$B$11:$B$30,O54)/4/$AH$5,IF($AK$3="歴月",SUMIFS($AK$11:$AK$30,$B$11:$B$30,O54)/$AL$5,"記載する期間を選択してください"))</f>
        <v>記載する期間を選択してください</v>
      </c>
      <c r="P58" s="303"/>
      <c r="Q58" s="303"/>
      <c r="R58" s="303"/>
      <c r="S58" s="303"/>
      <c r="T58" s="304"/>
      <c r="U58" s="302" t="str">
        <f>IF($AK$3="４週",SUMIFS($AK$11:$AK$30,$B$11:$B$30,U54)/4/$AH$5,IF($AK$3="歴月",SUMIFS($AK$11:$AK$30,$B$11:$B$30,U54)/$AL$5,"記載する期間を選択してください"))</f>
        <v>記載する期間を選択してください</v>
      </c>
      <c r="V58" s="303"/>
      <c r="W58" s="303"/>
      <c r="X58" s="303"/>
      <c r="Y58" s="303"/>
      <c r="Z58" s="304"/>
      <c r="AA58" s="302" t="str">
        <f>IF($AK$3="４週",SUMIFS($AK$11:$AK$30,$B$11:$B$30,AA54)/4/$AH$5,IF($AK$3="歴月",SUMIFS($AK$11:$AK$30,$B$11:$B$30,AA54)/$AL$5,"記載する期間を選択してください"))</f>
        <v>記載する期間を選択してください</v>
      </c>
      <c r="AB58" s="303"/>
      <c r="AC58" s="303"/>
      <c r="AD58" s="303"/>
      <c r="AE58" s="303"/>
      <c r="AF58" s="304"/>
      <c r="AG58" s="302" t="str">
        <f>IF($AK$3="４週",SUMIFS($AK$11:$AK$30,$B$11:$B$30,AG54)/4/$AH$5,IF($AK$3="歴月",SUMIFS($AK$11:$AK$30,$B$11:$B$30,AG54)/$AL$5,"記載する期間を選択してください"))</f>
        <v>記載する期間を選択してください</v>
      </c>
      <c r="AH58" s="303"/>
      <c r="AI58" s="303"/>
      <c r="AJ58" s="303"/>
      <c r="AK58" s="304"/>
      <c r="AL58" s="302" t="str">
        <f>IF($AK$3="４週",SUMIFS($AK$11:$AK$30,$B$11:$B$30,AL54)/4/$AH$5,IF($AK$3="歴月",SUMIFS($AK$11:$AK$30,$B$11:$B$30,AL54)/$AL$5,"記載する期間を選択してください"))</f>
        <v>記載する期間を選択してください</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238</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266</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260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208</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209</v>
      </c>
      <c r="AK36" s="274"/>
      <c r="AL36" s="82" t="s">
        <v>210</v>
      </c>
      <c r="AM36"/>
      <c r="AN36"/>
      <c r="AO36"/>
      <c r="AP36"/>
      <c r="AQ36"/>
    </row>
    <row r="37" spans="1:43" ht="18" customHeight="1" x14ac:dyDescent="0.4">
      <c r="A37" s="348" t="s">
        <v>217</v>
      </c>
      <c r="B37" s="348"/>
      <c r="C37" s="348"/>
      <c r="D37" s="72">
        <f>SUM(D40:D43)</f>
        <v>0</v>
      </c>
      <c r="E37" s="72">
        <f>SUM(E40:E43)</f>
        <v>0</v>
      </c>
      <c r="F37" s="349">
        <f>SUM(F40:H43)</f>
        <v>0</v>
      </c>
      <c r="G37" s="349"/>
      <c r="H37" s="349"/>
      <c r="I37" s="349">
        <f>SUM(I40:K43)</f>
        <v>0</v>
      </c>
      <c r="J37" s="349"/>
      <c r="K37" s="349"/>
      <c r="L37" s="349">
        <f>SUM(L40:N43)</f>
        <v>0</v>
      </c>
      <c r="M37" s="349"/>
      <c r="N37" s="349"/>
      <c r="O37" s="349">
        <f>SUM(O40:Q43)</f>
        <v>0</v>
      </c>
      <c r="P37" s="349"/>
      <c r="Q37" s="349"/>
      <c r="R37" s="349">
        <f>SUM(R40:T43)</f>
        <v>0</v>
      </c>
      <c r="S37" s="349"/>
      <c r="T37" s="349"/>
      <c r="U37" s="349">
        <f>SUM(U40:W43)</f>
        <v>0</v>
      </c>
      <c r="V37" s="349"/>
      <c r="W37" s="349"/>
      <c r="X37" s="349">
        <f>SUM(X40:Z43)</f>
        <v>0</v>
      </c>
      <c r="Y37" s="349"/>
      <c r="Z37" s="349"/>
      <c r="AA37" s="349">
        <f>SUM(AA40:AC43)</f>
        <v>0</v>
      </c>
      <c r="AB37" s="349"/>
      <c r="AC37" s="349"/>
      <c r="AD37" s="349">
        <f>SUM(AD40:AF43)</f>
        <v>0</v>
      </c>
      <c r="AE37" s="349"/>
      <c r="AF37" s="349"/>
      <c r="AG37" s="349">
        <f>SUM(AG40:AI43)</f>
        <v>0</v>
      </c>
      <c r="AH37" s="349"/>
      <c r="AI37" s="349"/>
      <c r="AJ37" s="275">
        <f t="shared" ref="AJ37:AJ43" si="3">SUM(D37:AI37)</f>
        <v>0</v>
      </c>
      <c r="AK37" s="275"/>
      <c r="AL37" s="108" t="e">
        <f>ROUNDUP(AJ37/AJ44,1)</f>
        <v>#DIV/0!</v>
      </c>
      <c r="AM37"/>
      <c r="AN37"/>
      <c r="AO37"/>
      <c r="AP37"/>
      <c r="AQ37"/>
    </row>
    <row r="38" spans="1:43" ht="18" customHeight="1" x14ac:dyDescent="0.4">
      <c r="A38" s="120" t="s">
        <v>262</v>
      </c>
      <c r="B38" s="121"/>
      <c r="C38" s="122"/>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 t="shared" si="3"/>
        <v>0</v>
      </c>
      <c r="AK38" s="275"/>
      <c r="AL38" s="108" t="e">
        <f t="shared" ref="AL38:AL43" si="4">ROUNDUP(AJ38/$AJ$44,1)</f>
        <v>#DIV/0!</v>
      </c>
      <c r="AM38"/>
      <c r="AN38"/>
      <c r="AO38"/>
      <c r="AP38"/>
      <c r="AQ38"/>
    </row>
    <row r="39" spans="1:43" ht="18" customHeight="1" x14ac:dyDescent="0.4">
      <c r="A39" s="120" t="s">
        <v>218</v>
      </c>
      <c r="B39" s="121"/>
      <c r="C39" s="122"/>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 t="shared" si="3"/>
        <v>0</v>
      </c>
      <c r="AK39" s="275"/>
      <c r="AL39" s="108" t="e">
        <f t="shared" si="4"/>
        <v>#DIV/0!</v>
      </c>
      <c r="AM39"/>
      <c r="AN39"/>
      <c r="AO39"/>
      <c r="AP39"/>
      <c r="AQ39"/>
    </row>
    <row r="40" spans="1:43" ht="18" customHeight="1" x14ac:dyDescent="0.4">
      <c r="A40" s="120" t="s">
        <v>219</v>
      </c>
      <c r="B40" s="121"/>
      <c r="C40" s="122"/>
      <c r="D40" s="69"/>
      <c r="E40" s="69"/>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275">
        <f t="shared" si="3"/>
        <v>0</v>
      </c>
      <c r="AK40" s="275"/>
      <c r="AL40" s="108" t="e">
        <f t="shared" si="4"/>
        <v>#DIV/0!</v>
      </c>
      <c r="AM40"/>
      <c r="AN40"/>
      <c r="AO40"/>
      <c r="AP40"/>
      <c r="AQ40"/>
    </row>
    <row r="41" spans="1:43" ht="18" customHeight="1" x14ac:dyDescent="0.4">
      <c r="A41" s="120" t="s">
        <v>220</v>
      </c>
      <c r="B41" s="121"/>
      <c r="C41" s="122"/>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275">
        <f t="shared" si="3"/>
        <v>0</v>
      </c>
      <c r="AK41" s="275"/>
      <c r="AL41" s="108" t="e">
        <f t="shared" si="4"/>
        <v>#DIV/0!</v>
      </c>
      <c r="AM41"/>
      <c r="AN41"/>
      <c r="AO41"/>
      <c r="AP41"/>
      <c r="AQ41"/>
    </row>
    <row r="42" spans="1:43" ht="18" customHeight="1" x14ac:dyDescent="0.4">
      <c r="A42" s="120" t="s">
        <v>221</v>
      </c>
      <c r="B42" s="121"/>
      <c r="C42" s="122"/>
      <c r="D42" s="69"/>
      <c r="E42" s="69"/>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275">
        <f t="shared" si="3"/>
        <v>0</v>
      </c>
      <c r="AK42" s="275"/>
      <c r="AL42" s="108" t="e">
        <f t="shared" si="4"/>
        <v>#DIV/0!</v>
      </c>
      <c r="AM42"/>
      <c r="AN42"/>
      <c r="AO42"/>
      <c r="AP42"/>
      <c r="AQ42"/>
    </row>
    <row r="43" spans="1:43" ht="18" customHeight="1" x14ac:dyDescent="0.4">
      <c r="A43" s="322" t="s">
        <v>222</v>
      </c>
      <c r="B43" s="323"/>
      <c r="C43" s="324"/>
      <c r="D43" s="69"/>
      <c r="E43" s="69"/>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275">
        <f t="shared" si="3"/>
        <v>0</v>
      </c>
      <c r="AK43" s="275"/>
      <c r="AL43" s="108" t="e">
        <f t="shared" si="4"/>
        <v>#DIV/0!</v>
      </c>
      <c r="AM43"/>
      <c r="AN43"/>
      <c r="AO43"/>
      <c r="AP43"/>
      <c r="AQ43"/>
    </row>
    <row r="44" spans="1:43" ht="18" customHeight="1" x14ac:dyDescent="0.4">
      <c r="A44" s="348" t="s">
        <v>212</v>
      </c>
      <c r="B44" s="348"/>
      <c r="C44" s="348"/>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275">
        <f>+SUM(D44:AI44)</f>
        <v>0</v>
      </c>
      <c r="AK44" s="27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4" t="s">
        <v>169</v>
      </c>
      <c r="B47" s="274"/>
      <c r="C47" s="274" t="s">
        <v>205</v>
      </c>
      <c r="D47" s="274"/>
      <c r="E47" s="292" t="s">
        <v>260</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2" t="s">
        <v>171</v>
      </c>
      <c r="B48" s="292"/>
      <c r="C48" s="349" t="e">
        <f>ROUNDDOWN(IF(AL37&lt;=30,1,1+ROUNDUP((AL37-30)/30,0)),1)</f>
        <v>#DIV/0!</v>
      </c>
      <c r="D48" s="349"/>
      <c r="E48" s="349" t="e">
        <f>ROUNDDOWN(AL37/6,1)</f>
        <v>#DIV/0!</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187</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
      <c r="A52" s="62"/>
      <c r="B52" s="67"/>
      <c r="C52" s="102" t="s">
        <v>188</v>
      </c>
      <c r="D52" s="102" t="s">
        <v>189</v>
      </c>
      <c r="E52" s="101" t="s">
        <v>188</v>
      </c>
      <c r="F52" s="300" t="s">
        <v>189</v>
      </c>
      <c r="G52" s="300"/>
      <c r="H52" s="300"/>
      <c r="I52" s="296" t="s">
        <v>188</v>
      </c>
      <c r="J52" s="297"/>
      <c r="K52" s="298"/>
      <c r="L52" s="296" t="s">
        <v>189</v>
      </c>
      <c r="M52" s="297"/>
      <c r="N52" s="298"/>
      <c r="O52" s="296" t="s">
        <v>188</v>
      </c>
      <c r="P52" s="297"/>
      <c r="Q52" s="298"/>
      <c r="R52" s="296" t="s">
        <v>189</v>
      </c>
      <c r="S52" s="297"/>
      <c r="T52" s="298"/>
      <c r="U52" s="296" t="s">
        <v>188</v>
      </c>
      <c r="V52" s="297"/>
      <c r="W52" s="298"/>
      <c r="X52" s="296" t="s">
        <v>189</v>
      </c>
      <c r="Y52" s="297"/>
      <c r="Z52" s="298"/>
      <c r="AA52" s="296" t="s">
        <v>188</v>
      </c>
      <c r="AB52" s="297"/>
      <c r="AC52" s="298"/>
      <c r="AD52" s="296" t="s">
        <v>189</v>
      </c>
      <c r="AE52" s="297"/>
      <c r="AF52" s="298"/>
      <c r="AG52" s="296" t="s">
        <v>188</v>
      </c>
      <c r="AH52" s="297"/>
      <c r="AI52" s="298"/>
      <c r="AJ52" s="296" t="s">
        <v>189</v>
      </c>
      <c r="AK52" s="298"/>
      <c r="AL52" s="101" t="s">
        <v>27</v>
      </c>
      <c r="AM52" s="101" t="s">
        <v>214</v>
      </c>
      <c r="AN52" s="62"/>
    </row>
    <row r="53" spans="1:40" ht="18" customHeight="1" x14ac:dyDescent="0.4">
      <c r="A53" s="62"/>
      <c r="B53" s="75" t="s">
        <v>190</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
      <c r="A54" s="62"/>
      <c r="B54" s="82" t="s">
        <v>191</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x14ac:dyDescent="0.4">
      <c r="A55" s="62"/>
      <c r="B55" s="82" t="s">
        <v>192</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238</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267</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260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208</v>
      </c>
      <c r="B35" s="67"/>
      <c r="C35" s="67"/>
      <c r="D35" s="67"/>
      <c r="E35" s="67"/>
      <c r="F35" s="67"/>
      <c r="G35" s="60"/>
      <c r="H35" s="60"/>
      <c r="I35" s="60"/>
      <c r="J35" s="60"/>
      <c r="K35" s="60"/>
      <c r="L35" s="60"/>
      <c r="M35" s="60"/>
      <c r="N35" s="60"/>
      <c r="O35" s="60"/>
      <c r="AM35" s="67"/>
      <c r="AN35" s="62"/>
    </row>
    <row r="36" spans="1:43" ht="32.2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209</v>
      </c>
      <c r="AK36" s="274"/>
      <c r="AL36" s="82" t="s">
        <v>210</v>
      </c>
      <c r="AM36" s="382" t="s">
        <v>261</v>
      </c>
      <c r="AN36" s="383"/>
      <c r="AO36"/>
      <c r="AP36"/>
      <c r="AQ36"/>
    </row>
    <row r="37" spans="1:43" ht="20.100000000000001" customHeight="1" x14ac:dyDescent="0.4">
      <c r="A37" s="348" t="s">
        <v>217</v>
      </c>
      <c r="B37" s="348"/>
      <c r="C37" s="348"/>
      <c r="D37" s="123">
        <f>SUM(D38,D39,D40,D41,D43,D45)</f>
        <v>0</v>
      </c>
      <c r="E37" s="123">
        <f>SUM(E38,E39,E40,E41,E43,E45)</f>
        <v>0</v>
      </c>
      <c r="F37" s="374">
        <f>SUM(F38,F39,F40,F41,F43,F45)</f>
        <v>0</v>
      </c>
      <c r="G37" s="375"/>
      <c r="H37" s="376"/>
      <c r="I37" s="374">
        <f>SUM(I38,I39,I40,I41,I43,I45)</f>
        <v>0</v>
      </c>
      <c r="J37" s="375">
        <f t="shared" ref="J37:AI37" si="3">SUM(J38,J39,J40,J41,J43,J45)</f>
        <v>0</v>
      </c>
      <c r="K37" s="376">
        <f t="shared" si="3"/>
        <v>0</v>
      </c>
      <c r="L37" s="374">
        <f>SUM(L38,L39,L40,L41,L43,L45)</f>
        <v>0</v>
      </c>
      <c r="M37" s="375"/>
      <c r="N37" s="376"/>
      <c r="O37" s="374">
        <f>SUM(O38,O39,O40,O41,O43,O45)</f>
        <v>0</v>
      </c>
      <c r="P37" s="375"/>
      <c r="Q37" s="376"/>
      <c r="R37" s="374">
        <f>SUM(R38,R39,R40,R41,R43,R45)</f>
        <v>0</v>
      </c>
      <c r="S37" s="375"/>
      <c r="T37" s="376"/>
      <c r="U37" s="374">
        <f>SUM(U38,U39,U40,U41,U43,U45)</f>
        <v>0</v>
      </c>
      <c r="V37" s="375">
        <f t="shared" si="3"/>
        <v>0</v>
      </c>
      <c r="W37" s="376">
        <f t="shared" si="3"/>
        <v>0</v>
      </c>
      <c r="X37" s="374">
        <f>SUM(X38,X39,X40,X41,X43,X45)</f>
        <v>0</v>
      </c>
      <c r="Y37" s="375">
        <f t="shared" si="3"/>
        <v>0</v>
      </c>
      <c r="Z37" s="376">
        <f t="shared" si="3"/>
        <v>0</v>
      </c>
      <c r="AA37" s="374">
        <f>SUM(AA38,AA39,AA40,AA41,AA43,AA45)</f>
        <v>0</v>
      </c>
      <c r="AB37" s="375">
        <f t="shared" si="3"/>
        <v>0</v>
      </c>
      <c r="AC37" s="376">
        <f t="shared" si="3"/>
        <v>0</v>
      </c>
      <c r="AD37" s="374">
        <f>SUM(AD38,AD39,AD40,AD41,AD43,AD45)</f>
        <v>0</v>
      </c>
      <c r="AE37" s="375">
        <f t="shared" si="3"/>
        <v>0</v>
      </c>
      <c r="AF37" s="376">
        <f t="shared" si="3"/>
        <v>0</v>
      </c>
      <c r="AG37" s="374">
        <f>SUM(AG38,AG39,AG40,AG41,AG43,AG45)</f>
        <v>0</v>
      </c>
      <c r="AH37" s="375">
        <f t="shared" si="3"/>
        <v>0</v>
      </c>
      <c r="AI37" s="376">
        <f t="shared" si="3"/>
        <v>0</v>
      </c>
      <c r="AJ37" s="275">
        <f>SUM(D37:AI37)</f>
        <v>0</v>
      </c>
      <c r="AK37" s="275"/>
      <c r="AL37" s="119" t="e">
        <f>ROUNDUP(AJ37/AJ47,1)</f>
        <v>#DIV/0!</v>
      </c>
      <c r="AM37" s="378"/>
      <c r="AN37" s="379"/>
      <c r="AO37"/>
      <c r="AP37"/>
      <c r="AQ37"/>
    </row>
    <row r="38" spans="1:43" s="118" customFormat="1" ht="20.100000000000001" customHeight="1" x14ac:dyDescent="0.4">
      <c r="A38" s="120" t="s">
        <v>262</v>
      </c>
      <c r="B38" s="121"/>
      <c r="C38" s="122"/>
      <c r="D38" s="69"/>
      <c r="E38" s="69"/>
      <c r="F38" s="371"/>
      <c r="G38" s="372"/>
      <c r="H38" s="373"/>
      <c r="I38" s="371"/>
      <c r="J38" s="372"/>
      <c r="K38" s="373"/>
      <c r="L38" s="371"/>
      <c r="M38" s="372"/>
      <c r="N38" s="373"/>
      <c r="O38" s="371"/>
      <c r="P38" s="372"/>
      <c r="Q38" s="373"/>
      <c r="R38" s="371"/>
      <c r="S38" s="372"/>
      <c r="T38" s="373"/>
      <c r="U38" s="371"/>
      <c r="V38" s="372"/>
      <c r="W38" s="373"/>
      <c r="X38" s="371"/>
      <c r="Y38" s="372"/>
      <c r="Z38" s="373"/>
      <c r="AA38" s="371"/>
      <c r="AB38" s="372"/>
      <c r="AC38" s="373"/>
      <c r="AD38" s="371"/>
      <c r="AE38" s="372"/>
      <c r="AF38" s="373"/>
      <c r="AG38" s="371"/>
      <c r="AH38" s="372"/>
      <c r="AI38" s="373"/>
      <c r="AJ38" s="275">
        <f t="shared" ref="AJ38:AJ46" si="4">SUM(D38:AI38)</f>
        <v>0</v>
      </c>
      <c r="AK38" s="275"/>
      <c r="AL38" s="119" t="e">
        <f>ROUNDUP(AJ38/$AJ$47,1)</f>
        <v>#DIV/0!</v>
      </c>
      <c r="AM38" s="378"/>
      <c r="AN38" s="379"/>
      <c r="AO38" s="117"/>
      <c r="AP38" s="117"/>
      <c r="AQ38" s="117"/>
    </row>
    <row r="39" spans="1:43" s="118" customFormat="1" ht="20.100000000000001" customHeight="1" x14ac:dyDescent="0.4">
      <c r="A39" s="120" t="s">
        <v>218</v>
      </c>
      <c r="B39" s="121"/>
      <c r="C39" s="122"/>
      <c r="D39" s="69"/>
      <c r="E39" s="69"/>
      <c r="F39" s="371"/>
      <c r="G39" s="372"/>
      <c r="H39" s="373"/>
      <c r="I39" s="371"/>
      <c r="J39" s="372"/>
      <c r="K39" s="373"/>
      <c r="L39" s="371"/>
      <c r="M39" s="372"/>
      <c r="N39" s="373"/>
      <c r="O39" s="371"/>
      <c r="P39" s="372"/>
      <c r="Q39" s="373"/>
      <c r="R39" s="371"/>
      <c r="S39" s="372"/>
      <c r="T39" s="373"/>
      <c r="U39" s="371"/>
      <c r="V39" s="372"/>
      <c r="W39" s="373"/>
      <c r="X39" s="371"/>
      <c r="Y39" s="372"/>
      <c r="Z39" s="373"/>
      <c r="AA39" s="371"/>
      <c r="AB39" s="372"/>
      <c r="AC39" s="373"/>
      <c r="AD39" s="371"/>
      <c r="AE39" s="372"/>
      <c r="AF39" s="373"/>
      <c r="AG39" s="371"/>
      <c r="AH39" s="372"/>
      <c r="AI39" s="373"/>
      <c r="AJ39" s="275">
        <f t="shared" si="4"/>
        <v>0</v>
      </c>
      <c r="AK39" s="275"/>
      <c r="AL39" s="119" t="e">
        <f>ROUNDUP(AJ39/$AJ$47,1)</f>
        <v>#DIV/0!</v>
      </c>
      <c r="AM39" s="378"/>
      <c r="AN39" s="379"/>
      <c r="AO39" s="117"/>
      <c r="AP39" s="117"/>
      <c r="AQ39" s="117"/>
    </row>
    <row r="40" spans="1:43" ht="20.100000000000001" customHeight="1" x14ac:dyDescent="0.4">
      <c r="A40" s="120" t="s">
        <v>219</v>
      </c>
      <c r="B40" s="121"/>
      <c r="C40" s="122"/>
      <c r="D40" s="69"/>
      <c r="E40" s="69"/>
      <c r="F40" s="371"/>
      <c r="G40" s="372"/>
      <c r="H40" s="373"/>
      <c r="I40" s="371"/>
      <c r="J40" s="372"/>
      <c r="K40" s="373"/>
      <c r="L40" s="371"/>
      <c r="M40" s="372"/>
      <c r="N40" s="373"/>
      <c r="O40" s="371"/>
      <c r="P40" s="372"/>
      <c r="Q40" s="373"/>
      <c r="R40" s="371"/>
      <c r="S40" s="372"/>
      <c r="T40" s="373"/>
      <c r="U40" s="371"/>
      <c r="V40" s="372"/>
      <c r="W40" s="373"/>
      <c r="X40" s="371"/>
      <c r="Y40" s="372"/>
      <c r="Z40" s="373"/>
      <c r="AA40" s="371"/>
      <c r="AB40" s="372"/>
      <c r="AC40" s="373"/>
      <c r="AD40" s="371"/>
      <c r="AE40" s="372"/>
      <c r="AF40" s="373"/>
      <c r="AG40" s="371"/>
      <c r="AH40" s="372"/>
      <c r="AI40" s="373"/>
      <c r="AJ40" s="275">
        <f t="shared" si="4"/>
        <v>0</v>
      </c>
      <c r="AK40" s="275"/>
      <c r="AL40" s="119" t="e">
        <f>ROUNDUP(AJ40/$AJ$47,1)</f>
        <v>#DIV/0!</v>
      </c>
      <c r="AM40" s="378"/>
      <c r="AN40" s="379"/>
      <c r="AO40"/>
      <c r="AP40"/>
      <c r="AQ40"/>
    </row>
    <row r="41" spans="1:43" ht="20.100000000000001" customHeight="1" x14ac:dyDescent="0.4">
      <c r="A41" s="384" t="s">
        <v>220</v>
      </c>
      <c r="B41" s="323"/>
      <c r="C41" s="324"/>
      <c r="D41" s="69"/>
      <c r="E41" s="69"/>
      <c r="F41" s="371"/>
      <c r="G41" s="372"/>
      <c r="H41" s="373"/>
      <c r="I41" s="371"/>
      <c r="J41" s="372"/>
      <c r="K41" s="373"/>
      <c r="L41" s="371"/>
      <c r="M41" s="372"/>
      <c r="N41" s="373"/>
      <c r="O41" s="371"/>
      <c r="P41" s="372"/>
      <c r="Q41" s="373"/>
      <c r="R41" s="371"/>
      <c r="S41" s="372"/>
      <c r="T41" s="373"/>
      <c r="U41" s="371"/>
      <c r="V41" s="372"/>
      <c r="W41" s="373"/>
      <c r="X41" s="371"/>
      <c r="Y41" s="372"/>
      <c r="Z41" s="373"/>
      <c r="AA41" s="371"/>
      <c r="AB41" s="372"/>
      <c r="AC41" s="373"/>
      <c r="AD41" s="371"/>
      <c r="AE41" s="372"/>
      <c r="AF41" s="373"/>
      <c r="AG41" s="371"/>
      <c r="AH41" s="372"/>
      <c r="AI41" s="373"/>
      <c r="AJ41" s="275">
        <f t="shared" si="4"/>
        <v>0</v>
      </c>
      <c r="AK41" s="275"/>
      <c r="AL41" s="390" t="e">
        <f>ROUNDUP(AJ41/$AJ$47,1)</f>
        <v>#DIV/0!</v>
      </c>
      <c r="AM41" s="378"/>
      <c r="AN41" s="379"/>
      <c r="AO41"/>
      <c r="AP41"/>
      <c r="AQ41"/>
    </row>
    <row r="42" spans="1:43" s="118" customFormat="1" ht="20.100000000000001" customHeight="1" x14ac:dyDescent="0.4">
      <c r="A42" s="124"/>
      <c r="B42" s="388" t="s">
        <v>263</v>
      </c>
      <c r="C42" s="389"/>
      <c r="D42" s="69"/>
      <c r="E42" s="69"/>
      <c r="F42" s="371"/>
      <c r="G42" s="372"/>
      <c r="H42" s="373"/>
      <c r="I42" s="371"/>
      <c r="J42" s="372"/>
      <c r="K42" s="373"/>
      <c r="L42" s="371"/>
      <c r="M42" s="372"/>
      <c r="N42" s="373"/>
      <c r="O42" s="371"/>
      <c r="P42" s="372"/>
      <c r="Q42" s="373"/>
      <c r="R42" s="371"/>
      <c r="S42" s="372"/>
      <c r="T42" s="373"/>
      <c r="U42" s="371"/>
      <c r="V42" s="372"/>
      <c r="W42" s="373"/>
      <c r="X42" s="371"/>
      <c r="Y42" s="372"/>
      <c r="Z42" s="373"/>
      <c r="AA42" s="371"/>
      <c r="AB42" s="372"/>
      <c r="AC42" s="373"/>
      <c r="AD42" s="371"/>
      <c r="AE42" s="372"/>
      <c r="AF42" s="373"/>
      <c r="AG42" s="371"/>
      <c r="AH42" s="372"/>
      <c r="AI42" s="373"/>
      <c r="AJ42" s="275">
        <f t="shared" si="4"/>
        <v>0</v>
      </c>
      <c r="AK42" s="275"/>
      <c r="AL42" s="391"/>
      <c r="AM42" s="380" t="e">
        <f>ROUNDUP($AJ$42/$AJ$47,1)</f>
        <v>#DIV/0!</v>
      </c>
      <c r="AN42" s="381"/>
      <c r="AO42" s="117"/>
      <c r="AP42" s="117"/>
      <c r="AQ42" s="117"/>
    </row>
    <row r="43" spans="1:43" ht="20.100000000000001" customHeight="1" x14ac:dyDescent="0.4">
      <c r="A43" s="384" t="s">
        <v>221</v>
      </c>
      <c r="B43" s="323"/>
      <c r="C43" s="324"/>
      <c r="D43" s="69"/>
      <c r="E43" s="69"/>
      <c r="F43" s="371"/>
      <c r="G43" s="372"/>
      <c r="H43" s="373"/>
      <c r="I43" s="371"/>
      <c r="J43" s="372"/>
      <c r="K43" s="373"/>
      <c r="L43" s="371"/>
      <c r="M43" s="372"/>
      <c r="N43" s="373"/>
      <c r="O43" s="371"/>
      <c r="P43" s="372"/>
      <c r="Q43" s="373"/>
      <c r="R43" s="371"/>
      <c r="S43" s="372"/>
      <c r="T43" s="373"/>
      <c r="U43" s="371"/>
      <c r="V43" s="372"/>
      <c r="W43" s="373"/>
      <c r="X43" s="371"/>
      <c r="Y43" s="372"/>
      <c r="Z43" s="373"/>
      <c r="AA43" s="371"/>
      <c r="AB43" s="372"/>
      <c r="AC43" s="373"/>
      <c r="AD43" s="371"/>
      <c r="AE43" s="372"/>
      <c r="AF43" s="373"/>
      <c r="AG43" s="371"/>
      <c r="AH43" s="372"/>
      <c r="AI43" s="373"/>
      <c r="AJ43" s="275">
        <f t="shared" si="4"/>
        <v>0</v>
      </c>
      <c r="AK43" s="275"/>
      <c r="AL43" s="390" t="e">
        <f>ROUNDUP(AJ43/$AJ$47,1)</f>
        <v>#DIV/0!</v>
      </c>
      <c r="AM43" s="378"/>
      <c r="AN43" s="379"/>
      <c r="AO43"/>
      <c r="AP43"/>
      <c r="AQ43"/>
    </row>
    <row r="44" spans="1:43" s="118" customFormat="1" ht="20.100000000000001" customHeight="1" x14ac:dyDescent="0.4">
      <c r="A44" s="125"/>
      <c r="B44" s="388" t="s">
        <v>263</v>
      </c>
      <c r="C44" s="389"/>
      <c r="D44" s="69"/>
      <c r="E44" s="69"/>
      <c r="F44" s="371"/>
      <c r="G44" s="372"/>
      <c r="H44" s="373"/>
      <c r="I44" s="371"/>
      <c r="J44" s="372"/>
      <c r="K44" s="373"/>
      <c r="L44" s="371"/>
      <c r="M44" s="372"/>
      <c r="N44" s="373"/>
      <c r="O44" s="371"/>
      <c r="P44" s="372"/>
      <c r="Q44" s="373"/>
      <c r="R44" s="371"/>
      <c r="S44" s="372"/>
      <c r="T44" s="373"/>
      <c r="U44" s="371"/>
      <c r="V44" s="372"/>
      <c r="W44" s="373"/>
      <c r="X44" s="371"/>
      <c r="Y44" s="372"/>
      <c r="Z44" s="373"/>
      <c r="AA44" s="371"/>
      <c r="AB44" s="372"/>
      <c r="AC44" s="373"/>
      <c r="AD44" s="371"/>
      <c r="AE44" s="372"/>
      <c r="AF44" s="373"/>
      <c r="AG44" s="371"/>
      <c r="AH44" s="372"/>
      <c r="AI44" s="373"/>
      <c r="AJ44" s="275">
        <f t="shared" si="4"/>
        <v>0</v>
      </c>
      <c r="AK44" s="275"/>
      <c r="AL44" s="391"/>
      <c r="AM44" s="380" t="e">
        <f>ROUNDUP($AJ$44/$AJ$47,1)</f>
        <v>#DIV/0!</v>
      </c>
      <c r="AN44" s="381"/>
      <c r="AO44" s="117"/>
      <c r="AP44" s="117"/>
      <c r="AQ44" s="117"/>
    </row>
    <row r="45" spans="1:43" ht="20.100000000000001" customHeight="1" x14ac:dyDescent="0.4">
      <c r="A45" s="384" t="s">
        <v>222</v>
      </c>
      <c r="B45" s="323"/>
      <c r="C45" s="324"/>
      <c r="D45" s="69"/>
      <c r="E45" s="69"/>
      <c r="F45" s="371"/>
      <c r="G45" s="372"/>
      <c r="H45" s="373"/>
      <c r="I45" s="371"/>
      <c r="J45" s="372"/>
      <c r="K45" s="373"/>
      <c r="L45" s="371"/>
      <c r="M45" s="372"/>
      <c r="N45" s="373"/>
      <c r="O45" s="371"/>
      <c r="P45" s="372"/>
      <c r="Q45" s="373"/>
      <c r="R45" s="371"/>
      <c r="S45" s="372"/>
      <c r="T45" s="373"/>
      <c r="U45" s="371"/>
      <c r="V45" s="372"/>
      <c r="W45" s="373"/>
      <c r="X45" s="371"/>
      <c r="Y45" s="372"/>
      <c r="Z45" s="373"/>
      <c r="AA45" s="371"/>
      <c r="AB45" s="372"/>
      <c r="AC45" s="373"/>
      <c r="AD45" s="371"/>
      <c r="AE45" s="372"/>
      <c r="AF45" s="373"/>
      <c r="AG45" s="371"/>
      <c r="AH45" s="372"/>
      <c r="AI45" s="373"/>
      <c r="AJ45" s="275">
        <f t="shared" si="4"/>
        <v>0</v>
      </c>
      <c r="AK45" s="275"/>
      <c r="AL45" s="390" t="e">
        <f>ROUNDUP(AJ45/$AJ$47,1)</f>
        <v>#DIV/0!</v>
      </c>
      <c r="AM45" s="378"/>
      <c r="AN45" s="379"/>
      <c r="AO45"/>
      <c r="AP45"/>
      <c r="AQ45"/>
    </row>
    <row r="46" spans="1:43" s="118" customFormat="1" ht="20.100000000000001" customHeight="1" x14ac:dyDescent="0.4">
      <c r="A46" s="124"/>
      <c r="B46" s="388" t="s">
        <v>263</v>
      </c>
      <c r="C46" s="389"/>
      <c r="D46" s="69"/>
      <c r="E46" s="69"/>
      <c r="F46" s="371"/>
      <c r="G46" s="372"/>
      <c r="H46" s="373"/>
      <c r="I46" s="371"/>
      <c r="J46" s="372"/>
      <c r="K46" s="373"/>
      <c r="L46" s="371"/>
      <c r="M46" s="372"/>
      <c r="N46" s="373"/>
      <c r="O46" s="371"/>
      <c r="P46" s="372"/>
      <c r="Q46" s="373"/>
      <c r="R46" s="371"/>
      <c r="S46" s="372"/>
      <c r="T46" s="373"/>
      <c r="U46" s="371"/>
      <c r="V46" s="372"/>
      <c r="W46" s="373"/>
      <c r="X46" s="371"/>
      <c r="Y46" s="372"/>
      <c r="Z46" s="373"/>
      <c r="AA46" s="371"/>
      <c r="AB46" s="372"/>
      <c r="AC46" s="373"/>
      <c r="AD46" s="371"/>
      <c r="AE46" s="372"/>
      <c r="AF46" s="373"/>
      <c r="AG46" s="371"/>
      <c r="AH46" s="372"/>
      <c r="AI46" s="373"/>
      <c r="AJ46" s="275">
        <f t="shared" si="4"/>
        <v>0</v>
      </c>
      <c r="AK46" s="275"/>
      <c r="AL46" s="391"/>
      <c r="AM46" s="380" t="e">
        <f>ROUNDUP($AJ$46/$AJ$47,1)</f>
        <v>#DIV/0!</v>
      </c>
      <c r="AN46" s="381"/>
      <c r="AO46" s="117"/>
      <c r="AP46" s="117"/>
      <c r="AQ46" s="117"/>
    </row>
    <row r="47" spans="1:43" ht="20.100000000000001" customHeight="1" x14ac:dyDescent="0.4">
      <c r="A47" s="348" t="s">
        <v>212</v>
      </c>
      <c r="B47" s="348"/>
      <c r="C47" s="348"/>
      <c r="D47" s="69"/>
      <c r="E47" s="69"/>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275">
        <f>+SUM(D47:AI47)</f>
        <v>0</v>
      </c>
      <c r="AK47" s="275"/>
      <c r="AL47" s="107"/>
      <c r="AM47" s="378"/>
      <c r="AN47" s="379"/>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169</v>
      </c>
      <c r="B50" s="274"/>
      <c r="C50" s="274" t="s">
        <v>205</v>
      </c>
      <c r="D50" s="274"/>
      <c r="E50" s="292" t="s">
        <v>260</v>
      </c>
      <c r="F50" s="292"/>
      <c r="G50" s="292"/>
      <c r="H50" s="292"/>
      <c r="I50" s="302" t="s">
        <v>265</v>
      </c>
      <c r="J50" s="303"/>
      <c r="K50" s="303"/>
      <c r="L50" s="303"/>
      <c r="M50" s="303"/>
      <c r="N50" s="304"/>
      <c r="O50" s="302" t="s">
        <v>268</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171</v>
      </c>
      <c r="B51" s="292"/>
      <c r="C51" s="349" t="e">
        <f>ROUNDDOWN(IF(AL37&lt;=30,1,1+ROUNDUP((AL37-30)/30,0)),1)</f>
        <v>#DIV/0!</v>
      </c>
      <c r="D51" s="349"/>
      <c r="E51" s="349" t="e">
        <f>ROUNDDOWN(AL37/5,1)</f>
        <v>#DIV/0!</v>
      </c>
      <c r="F51" s="349"/>
      <c r="G51" s="349"/>
      <c r="H51" s="349"/>
      <c r="I51" s="392" t="e">
        <f>ROUNDDOWN($AL$40/9,1)+ROUNDDOWN(($AL$41-$AM$42)/6,1)+ROUNDDOWN($AM$42/12,1)+ROUNDDOWN(($AL$43-$AM$44)/4,1)+ROUNDDOWN($AM$44/8,1)+ROUNDDOWN(($AL$45-$AM$46)/2.5,1)+ROUNDDOWN($AM$46/5,1)</f>
        <v>#DIV/0!</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187</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188</v>
      </c>
      <c r="D55" s="102" t="s">
        <v>189</v>
      </c>
      <c r="E55" s="101" t="s">
        <v>188</v>
      </c>
      <c r="F55" s="300" t="s">
        <v>189</v>
      </c>
      <c r="G55" s="300"/>
      <c r="H55" s="300"/>
      <c r="I55" s="296" t="s">
        <v>188</v>
      </c>
      <c r="J55" s="297"/>
      <c r="K55" s="298"/>
      <c r="L55" s="296" t="s">
        <v>189</v>
      </c>
      <c r="M55" s="297"/>
      <c r="N55" s="298"/>
      <c r="O55" s="296" t="s">
        <v>188</v>
      </c>
      <c r="P55" s="297"/>
      <c r="Q55" s="298"/>
      <c r="R55" s="296" t="s">
        <v>189</v>
      </c>
      <c r="S55" s="297"/>
      <c r="T55" s="298"/>
      <c r="U55" s="296" t="s">
        <v>188</v>
      </c>
      <c r="V55" s="297"/>
      <c r="W55" s="298"/>
      <c r="X55" s="296" t="s">
        <v>189</v>
      </c>
      <c r="Y55" s="297"/>
      <c r="Z55" s="298"/>
      <c r="AA55" s="296" t="s">
        <v>188</v>
      </c>
      <c r="AB55" s="297"/>
      <c r="AC55" s="298"/>
      <c r="AD55" s="296" t="s">
        <v>189</v>
      </c>
      <c r="AE55" s="297"/>
      <c r="AF55" s="298"/>
      <c r="AG55" s="296" t="s">
        <v>188</v>
      </c>
      <c r="AH55" s="297"/>
      <c r="AI55" s="298"/>
      <c r="AJ55" s="296" t="s">
        <v>189</v>
      </c>
      <c r="AK55" s="298"/>
      <c r="AL55" s="101" t="s">
        <v>27</v>
      </c>
      <c r="AM55" s="101" t="s">
        <v>214</v>
      </c>
      <c r="AN55" s="62"/>
    </row>
    <row r="56" spans="1:40" ht="18" customHeight="1" x14ac:dyDescent="0.4">
      <c r="A56" s="62"/>
      <c r="B56" s="75" t="s">
        <v>190</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191</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192</v>
      </c>
      <c r="C58" s="386"/>
      <c r="D58" s="387"/>
      <c r="E58" s="302" t="str">
        <f>IF($AK$3="４週",SUMIFS($AK$11:$AK$30,$B$11:$B$30,E54)/4/$AH$5,IF($AK$3="歴月",SUMIFS($AK$11:$AK$30,$B$11:$B$30,E54)/$AL$5,"記載する期間を選択してください"))</f>
        <v>記載する期間を選択してください</v>
      </c>
      <c r="F58" s="303"/>
      <c r="G58" s="303"/>
      <c r="H58" s="304"/>
      <c r="I58" s="302" t="str">
        <f>IF($AK$3="４週",SUMIFS($AK$11:$AK$30,$B$11:$B$30,I54)/4/$AH$5,IF($AK$3="歴月",SUMIFS($AK$11:$AK$30,$B$11:$B$30,I54)/$AL$5,"記載する期間を選択してください"))</f>
        <v>記載する期間を選択してください</v>
      </c>
      <c r="J58" s="303"/>
      <c r="K58" s="303"/>
      <c r="L58" s="303"/>
      <c r="M58" s="303"/>
      <c r="N58" s="304"/>
      <c r="O58" s="302" t="str">
        <f>IF($AK$3="４週",SUMIFS($AK$11:$AK$30,$B$11:$B$30,O54)/4/$AH$5,IF($AK$3="歴月",SUMIFS($AK$11:$AK$30,$B$11:$B$30,O54)/$AL$5,"記載する期間を選択してください"))</f>
        <v>記載する期間を選択してください</v>
      </c>
      <c r="P58" s="303"/>
      <c r="Q58" s="303"/>
      <c r="R58" s="303"/>
      <c r="S58" s="303"/>
      <c r="T58" s="304"/>
      <c r="U58" s="394"/>
      <c r="V58" s="395"/>
      <c r="W58" s="395"/>
      <c r="X58" s="395"/>
      <c r="Y58" s="395"/>
      <c r="Z58" s="396"/>
      <c r="AA58" s="302" t="str">
        <f>IF($AK$3="４週",SUMIFS($AK$11:$AK$30,$B$11:$B$30,AA54)/4/$AH$5,IF($AK$3="歴月",SUMIFS($AK$11:$AK$30,$B$11:$B$30,AA54)/$AL$5,"記載する期間を選択してください"))</f>
        <v>記載する期間を選択してください</v>
      </c>
      <c r="AB58" s="303"/>
      <c r="AC58" s="303"/>
      <c r="AD58" s="303"/>
      <c r="AE58" s="303"/>
      <c r="AF58" s="304"/>
      <c r="AG58" s="302" t="str">
        <f>IF($AK$3="４週",SUMIFS($AK$11:$AK$30,$B$11:$B$30,AG54)/4/$AH$5,IF($AK$3="歴月",SUMIFS($AK$11:$AK$30,$B$11:$B$30,AG54)/$AL$5,"記載する期間を選択してください"))</f>
        <v>記載する期間を選択してください</v>
      </c>
      <c r="AH58" s="303"/>
      <c r="AI58" s="303"/>
      <c r="AJ58" s="303"/>
      <c r="AK58" s="304"/>
      <c r="AL58" s="302" t="str">
        <f>IF($AK$3="４週",SUMIFS($AK$11:$AK$30,$B$11:$B$30,AL54)/4/$AH$5,IF($AK$3="歴月",SUMIFS($AK$11:$AK$30,$B$11:$B$30,AL54)/$AL$5,"記載する期間を選択してください"))</f>
        <v>記載する期間を選択してください</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238</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269</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205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206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t="s">
        <v>207</v>
      </c>
      <c r="C15" s="83" t="s">
        <v>127</v>
      </c>
      <c r="D15" s="104"/>
      <c r="E15" s="105" t="s">
        <v>270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271</v>
      </c>
      <c r="B36" s="67"/>
      <c r="C36" s="67"/>
      <c r="D36" s="67"/>
      <c r="E36" s="67"/>
      <c r="F36" s="67"/>
      <c r="G36" s="60"/>
      <c r="H36" s="60"/>
      <c r="I36" s="60"/>
      <c r="J36" s="60"/>
      <c r="K36" s="60"/>
      <c r="L36" s="60"/>
      <c r="M36" s="60"/>
      <c r="N36" s="60"/>
      <c r="O36" s="60"/>
      <c r="AM36" s="67"/>
      <c r="AN36" s="62"/>
    </row>
    <row r="37" spans="1:43" ht="24.95" customHeight="1" x14ac:dyDescent="0.4">
      <c r="A37"/>
      <c r="B37" s="280" t="s">
        <v>272</v>
      </c>
      <c r="C37" s="282"/>
      <c r="D37" s="280" t="s">
        <v>273</v>
      </c>
      <c r="E37" s="282"/>
      <c r="F37" s="399" t="s">
        <v>274</v>
      </c>
      <c r="G37" s="400"/>
      <c r="H37" s="400"/>
      <c r="I37" s="400"/>
      <c r="J37" s="400"/>
      <c r="K37" s="401"/>
      <c r="L37" s="399" t="s">
        <v>275</v>
      </c>
      <c r="M37" s="400"/>
      <c r="N37" s="400"/>
      <c r="O37" s="400"/>
      <c r="P37" s="400"/>
      <c r="Q37" s="401"/>
      <c r="R37" s="399" t="s">
        <v>276</v>
      </c>
      <c r="S37" s="400"/>
      <c r="T37" s="400"/>
      <c r="U37" s="400"/>
      <c r="V37" s="400"/>
      <c r="W37" s="401"/>
      <c r="X37" s="399" t="s">
        <v>277</v>
      </c>
      <c r="Y37" s="400"/>
      <c r="Z37" s="400"/>
      <c r="AA37" s="400"/>
      <c r="AB37" s="400"/>
      <c r="AC37" s="401"/>
      <c r="AD37"/>
      <c r="AE37"/>
      <c r="AF37"/>
      <c r="AG37"/>
      <c r="AH37"/>
      <c r="AI37"/>
      <c r="AJ37"/>
      <c r="AK37"/>
      <c r="AL37"/>
      <c r="AM37"/>
      <c r="AN37"/>
      <c r="AO37"/>
      <c r="AP37"/>
      <c r="AQ37"/>
    </row>
    <row r="38" spans="1:43" ht="18" customHeight="1" x14ac:dyDescent="0.4">
      <c r="A38"/>
      <c r="B38" s="280" t="s">
        <v>278</v>
      </c>
      <c r="C38" s="282"/>
      <c r="D38" s="402"/>
      <c r="E38" s="404"/>
      <c r="F38" s="402"/>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292" t="s">
        <v>279</v>
      </c>
      <c r="C39" s="292"/>
      <c r="D39" s="397"/>
      <c r="E39" s="397"/>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280</v>
      </c>
      <c r="B41" s="67"/>
      <c r="C41" s="67"/>
      <c r="D41" s="67"/>
      <c r="E41" s="67"/>
      <c r="F41" s="67"/>
      <c r="G41" s="60"/>
      <c r="H41" s="60"/>
      <c r="I41" s="60"/>
      <c r="J41" s="60"/>
      <c r="K41" s="60"/>
      <c r="L41" s="60"/>
      <c r="M41" s="60"/>
      <c r="N41" s="60"/>
      <c r="O41" s="60"/>
      <c r="AM41" s="67"/>
      <c r="AN41" s="62"/>
    </row>
    <row r="42" spans="1:43" ht="24.95" customHeight="1" x14ac:dyDescent="0.4">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209</v>
      </c>
      <c r="AK42" s="274"/>
      <c r="AL42" s="82" t="s">
        <v>210</v>
      </c>
      <c r="AM42" s="82" t="s">
        <v>216</v>
      </c>
      <c r="AN42"/>
      <c r="AO42"/>
      <c r="AP42"/>
      <c r="AQ42"/>
    </row>
    <row r="43" spans="1:43" ht="18" customHeight="1" x14ac:dyDescent="0.4">
      <c r="A43" s="348" t="s">
        <v>217</v>
      </c>
      <c r="B43" s="348"/>
      <c r="C43" s="348"/>
      <c r="D43" s="72">
        <f>SUM(D44:D48)</f>
        <v>0</v>
      </c>
      <c r="E43" s="72">
        <f>SUM(E44:E48)</f>
        <v>0</v>
      </c>
      <c r="F43" s="349">
        <f>SUM(F44:H48)</f>
        <v>0</v>
      </c>
      <c r="G43" s="349"/>
      <c r="H43" s="349"/>
      <c r="I43" s="349">
        <f>SUM(I44:K48)</f>
        <v>0</v>
      </c>
      <c r="J43" s="349"/>
      <c r="K43" s="349"/>
      <c r="L43" s="349">
        <f>SUM(L44:N48)</f>
        <v>0</v>
      </c>
      <c r="M43" s="349"/>
      <c r="N43" s="349"/>
      <c r="O43" s="349">
        <f>SUM(O44:Q48)</f>
        <v>0</v>
      </c>
      <c r="P43" s="349"/>
      <c r="Q43" s="349"/>
      <c r="R43" s="349">
        <f>SUM(R44:T48)</f>
        <v>0</v>
      </c>
      <c r="S43" s="349"/>
      <c r="T43" s="349"/>
      <c r="U43" s="349">
        <f>SUM(U44:W48)</f>
        <v>0</v>
      </c>
      <c r="V43" s="349"/>
      <c r="W43" s="349"/>
      <c r="X43" s="349">
        <f>SUM(X44:Z48)</f>
        <v>0</v>
      </c>
      <c r="Y43" s="349"/>
      <c r="Z43" s="349"/>
      <c r="AA43" s="349">
        <f>SUM(AA44:AC48)</f>
        <v>0</v>
      </c>
      <c r="AB43" s="349"/>
      <c r="AC43" s="349"/>
      <c r="AD43" s="349">
        <f>SUM(AD44:AF48)</f>
        <v>0</v>
      </c>
      <c r="AE43" s="349"/>
      <c r="AF43" s="349"/>
      <c r="AG43" s="349">
        <f>SUM(AG44:AI48)</f>
        <v>0</v>
      </c>
      <c r="AH43" s="349"/>
      <c r="AI43" s="349"/>
      <c r="AJ43" s="275">
        <f t="shared" ref="AJ43:AJ48" si="3">SUM(D43:AI43)</f>
        <v>0</v>
      </c>
      <c r="AK43" s="275"/>
      <c r="AL43" s="346" t="e">
        <f>ROUNDUP(((AJ43-AJ49-AJ50)+AJ49*0.5+AJ50*0.75)/AJ51,1)</f>
        <v>#DIV/0!</v>
      </c>
      <c r="AM43" s="346" t="e">
        <f>ROUND((2*AJ44+3*AJ45+4*AJ46+5*AJ47+6*AJ48)/AJ43,1)</f>
        <v>#DIV/0!</v>
      </c>
      <c r="AN43"/>
      <c r="AO43"/>
      <c r="AP43"/>
      <c r="AQ43"/>
    </row>
    <row r="44" spans="1:43" ht="18" customHeight="1" x14ac:dyDescent="0.4">
      <c r="A44" s="322" t="s">
        <v>218</v>
      </c>
      <c r="B44" s="323"/>
      <c r="C44" s="324"/>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275">
        <f t="shared" si="3"/>
        <v>0</v>
      </c>
      <c r="AK44" s="275"/>
      <c r="AL44" s="355"/>
      <c r="AM44" s="355"/>
      <c r="AN44"/>
      <c r="AO44"/>
      <c r="AP44"/>
      <c r="AQ44"/>
    </row>
    <row r="45" spans="1:43" ht="18" customHeight="1" x14ac:dyDescent="0.4">
      <c r="A45" s="322" t="s">
        <v>219</v>
      </c>
      <c r="B45" s="323"/>
      <c r="C45" s="324"/>
      <c r="D45" s="69"/>
      <c r="E45" s="69"/>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275">
        <f t="shared" si="3"/>
        <v>0</v>
      </c>
      <c r="AK45" s="275"/>
      <c r="AL45" s="355"/>
      <c r="AM45" s="355"/>
      <c r="AN45"/>
      <c r="AO45"/>
      <c r="AP45"/>
      <c r="AQ45"/>
    </row>
    <row r="46" spans="1:43" ht="18" customHeight="1" x14ac:dyDescent="0.4">
      <c r="A46" s="322" t="s">
        <v>220</v>
      </c>
      <c r="B46" s="323"/>
      <c r="C46" s="324"/>
      <c r="D46" s="69"/>
      <c r="E46" s="69"/>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275">
        <f t="shared" si="3"/>
        <v>0</v>
      </c>
      <c r="AK46" s="275"/>
      <c r="AL46" s="355"/>
      <c r="AM46" s="355"/>
      <c r="AN46"/>
      <c r="AO46"/>
      <c r="AP46"/>
      <c r="AQ46"/>
    </row>
    <row r="47" spans="1:43" ht="18" customHeight="1" x14ac:dyDescent="0.4">
      <c r="A47" s="322" t="s">
        <v>221</v>
      </c>
      <c r="B47" s="323"/>
      <c r="C47" s="324"/>
      <c r="D47" s="69"/>
      <c r="E47" s="69"/>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275">
        <f t="shared" si="3"/>
        <v>0</v>
      </c>
      <c r="AK47" s="275"/>
      <c r="AL47" s="355"/>
      <c r="AM47" s="355"/>
      <c r="AN47"/>
      <c r="AO47"/>
      <c r="AP47"/>
      <c r="AQ47"/>
    </row>
    <row r="48" spans="1:43" ht="18" customHeight="1" x14ac:dyDescent="0.4">
      <c r="A48" s="322" t="s">
        <v>222</v>
      </c>
      <c r="B48" s="323"/>
      <c r="C48" s="324"/>
      <c r="D48" s="69"/>
      <c r="E48" s="69"/>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275">
        <f t="shared" si="3"/>
        <v>0</v>
      </c>
      <c r="AK48" s="275"/>
      <c r="AL48" s="355"/>
      <c r="AM48" s="355"/>
      <c r="AN48"/>
      <c r="AO48"/>
      <c r="AP48"/>
      <c r="AQ48"/>
    </row>
    <row r="49" spans="1:43" ht="18" customHeight="1" x14ac:dyDescent="0.4">
      <c r="A49" s="120"/>
      <c r="B49" s="127" t="s">
        <v>223</v>
      </c>
      <c r="C49" s="122"/>
      <c r="D49" s="69"/>
      <c r="E49" s="69"/>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275">
        <f>SUM(D49:AI49)</f>
        <v>0</v>
      </c>
      <c r="AK49" s="275"/>
      <c r="AL49" s="355"/>
      <c r="AM49" s="355"/>
      <c r="AN49"/>
      <c r="AO49"/>
      <c r="AP49"/>
      <c r="AQ49"/>
    </row>
    <row r="50" spans="1:43" ht="18" customHeight="1" x14ac:dyDescent="0.4">
      <c r="A50" s="120"/>
      <c r="B50" s="353" t="s">
        <v>224</v>
      </c>
      <c r="C50" s="354"/>
      <c r="D50" s="69"/>
      <c r="E50" s="69"/>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275">
        <f>SUM(D50:AI50)</f>
        <v>0</v>
      </c>
      <c r="AK50" s="275"/>
      <c r="AL50" s="355"/>
      <c r="AM50" s="355"/>
      <c r="AN50"/>
      <c r="AO50"/>
      <c r="AP50"/>
      <c r="AQ50"/>
    </row>
    <row r="51" spans="1:43" ht="18" customHeight="1" x14ac:dyDescent="0.4">
      <c r="A51" s="348" t="s">
        <v>212</v>
      </c>
      <c r="B51" s="348"/>
      <c r="C51" s="348"/>
      <c r="D51" s="69"/>
      <c r="E51" s="69"/>
      <c r="F51" s="345"/>
      <c r="G51" s="345"/>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275">
        <f>+SUM(D51:AI51)</f>
        <v>0</v>
      </c>
      <c r="AK51" s="275"/>
      <c r="AL51" s="347"/>
      <c r="AM51" s="347"/>
      <c r="AN51"/>
      <c r="AO51"/>
      <c r="AP51"/>
      <c r="AQ51"/>
    </row>
    <row r="52" spans="1:43" ht="21" customHeight="1" x14ac:dyDescent="0.4">
      <c r="A52" s="86" t="s">
        <v>225</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4" t="s">
        <v>169</v>
      </c>
      <c r="B55" s="274"/>
      <c r="C55" s="274" t="s">
        <v>205</v>
      </c>
      <c r="D55" s="274"/>
      <c r="E55" s="292" t="s">
        <v>281</v>
      </c>
      <c r="F55" s="292"/>
      <c r="G55" s="292"/>
      <c r="H55" s="292"/>
      <c r="I55" s="318" t="s">
        <v>282</v>
      </c>
      <c r="J55" s="405"/>
      <c r="K55" s="405"/>
      <c r="L55" s="405"/>
      <c r="M55" s="405"/>
      <c r="N55" s="291"/>
      <c r="O55" s="318" t="s">
        <v>283</v>
      </c>
      <c r="P55" s="405"/>
      <c r="Q55" s="405"/>
      <c r="R55" s="405"/>
      <c r="S55" s="405"/>
      <c r="T55" s="291"/>
      <c r="U55" s="318" t="s">
        <v>284</v>
      </c>
      <c r="V55" s="405"/>
      <c r="W55" s="405"/>
      <c r="X55" s="405"/>
      <c r="Y55" s="405"/>
      <c r="Z55" s="291"/>
      <c r="AA55" s="318" t="s">
        <v>285</v>
      </c>
      <c r="AB55" s="405"/>
      <c r="AC55" s="405"/>
      <c r="AD55" s="405"/>
      <c r="AE55" s="405"/>
      <c r="AF55" s="291"/>
      <c r="AG55" s="292" t="s">
        <v>286</v>
      </c>
      <c r="AH55" s="292"/>
      <c r="AI55" s="292"/>
      <c r="AJ55" s="292"/>
      <c r="AK55" s="292"/>
      <c r="AL55"/>
      <c r="AM55" s="67"/>
      <c r="AN55" s="62"/>
    </row>
    <row r="56" spans="1:43" ht="18" customHeight="1" x14ac:dyDescent="0.4">
      <c r="A56" s="292" t="s">
        <v>171</v>
      </c>
      <c r="B56" s="292"/>
      <c r="C56" s="349" t="e">
        <f>ROUNDDOWN(IF(AL43&lt;=60,1,1+ROUNDUP((AL43-60)/40,0)),1)</f>
        <v>#DIV/0!</v>
      </c>
      <c r="D56" s="349"/>
      <c r="E56" s="349" t="str">
        <f>IF(D38="○",ROUNDDOWN(IF(AM43&lt;4,AL43/6,IF(AM43&lt;5,AL43/5,AL43/3)),1),"-")</f>
        <v>-</v>
      </c>
      <c r="F56" s="349"/>
      <c r="G56" s="349"/>
      <c r="H56" s="349"/>
      <c r="I56" s="349" t="str">
        <f>IF(F38="○",ROUNDDOWN(F39/6,1),"-")</f>
        <v>-</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187</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
      <c r="A60" s="62"/>
      <c r="B60" s="67"/>
      <c r="C60" s="102" t="s">
        <v>188</v>
      </c>
      <c r="D60" s="102" t="s">
        <v>189</v>
      </c>
      <c r="E60" s="101" t="s">
        <v>188</v>
      </c>
      <c r="F60" s="300" t="s">
        <v>189</v>
      </c>
      <c r="G60" s="300"/>
      <c r="H60" s="300"/>
      <c r="I60" s="296" t="s">
        <v>188</v>
      </c>
      <c r="J60" s="297"/>
      <c r="K60" s="298"/>
      <c r="L60" s="296" t="s">
        <v>189</v>
      </c>
      <c r="M60" s="297"/>
      <c r="N60" s="298"/>
      <c r="O60" s="296" t="s">
        <v>188</v>
      </c>
      <c r="P60" s="297"/>
      <c r="Q60" s="298"/>
      <c r="R60" s="296" t="s">
        <v>189</v>
      </c>
      <c r="S60" s="297"/>
      <c r="T60" s="298"/>
      <c r="U60" s="296" t="s">
        <v>188</v>
      </c>
      <c r="V60" s="297"/>
      <c r="W60" s="298"/>
      <c r="X60" s="296" t="s">
        <v>189</v>
      </c>
      <c r="Y60" s="297"/>
      <c r="Z60" s="298"/>
      <c r="AA60" s="296" t="s">
        <v>188</v>
      </c>
      <c r="AB60" s="297"/>
      <c r="AC60" s="298"/>
      <c r="AD60" s="296" t="s">
        <v>189</v>
      </c>
      <c r="AE60" s="297"/>
      <c r="AF60" s="298"/>
      <c r="AG60" s="296" t="s">
        <v>188</v>
      </c>
      <c r="AH60" s="297"/>
      <c r="AI60" s="298"/>
      <c r="AJ60" s="296" t="s">
        <v>189</v>
      </c>
      <c r="AK60" s="298"/>
      <c r="AL60" s="101" t="s">
        <v>27</v>
      </c>
      <c r="AM60" s="101" t="s">
        <v>214</v>
      </c>
      <c r="AN60" s="62"/>
    </row>
    <row r="61" spans="1:43" ht="18" customHeight="1" x14ac:dyDescent="0.4">
      <c r="A61" s="62"/>
      <c r="B61" s="75" t="s">
        <v>190</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
      <c r="A62" s="62"/>
      <c r="B62" s="82" t="s">
        <v>191</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
      <c r="A63" s="62"/>
      <c r="B63" s="82" t="s">
        <v>192</v>
      </c>
      <c r="C63" s="302" t="str">
        <f>IF($AK$3="４週",SUMIFS($AK$11:$AK$30,$B$11:$B$30,C59)/4/$AH$5,IF($AK$3="歴月",SUMIFS($AK$11:$AK$30,$B$11:$B$30,C59)/$AL$5,"記載する期間を選択してください"))</f>
        <v>記載する期間を選択してください</v>
      </c>
      <c r="D63" s="304"/>
      <c r="E63" s="302" t="str">
        <f>IF($AK$3="４週",SUMIFS($AK$11:$AK$30,$B$11:$B$30,E59)/4/$AH$5,IF($AK$3="歴月",SUMIFS($AK$11:$AK$30,$B$11:$B$30,E59)/$AL$5,"記載する期間を選択してください"))</f>
        <v>記載する期間を選択してください</v>
      </c>
      <c r="F63" s="303"/>
      <c r="G63" s="303"/>
      <c r="H63" s="304"/>
      <c r="I63" s="302" t="str">
        <f>IF($AK$3="４週",SUMIFS($AK$11:$AK$30,$B$11:$B$30,I59)/4/$AH$5,IF($AK$3="歴月",SUMIFS($AK$11:$AK$30,$B$11:$B$30,I59)/$AL$5,"記載する期間を選択してください"))</f>
        <v>記載する期間を選択してください</v>
      </c>
      <c r="J63" s="303"/>
      <c r="K63" s="303"/>
      <c r="L63" s="303"/>
      <c r="M63" s="303"/>
      <c r="N63" s="304"/>
      <c r="O63" s="302" t="str">
        <f>IF($AK$3="４週",SUMIFS($AK$11:$AK$30,$B$11:$B$30,O59)/4/$AH$5,IF($AK$3="歴月",SUMIFS($AK$11:$AK$30,$B$11:$B$30,O59)/$AL$5,"記載する期間を選択してください"))</f>
        <v>記載する期間を選択してください</v>
      </c>
      <c r="P63" s="303"/>
      <c r="Q63" s="303"/>
      <c r="R63" s="303"/>
      <c r="S63" s="303"/>
      <c r="T63" s="304"/>
      <c r="U63" s="302" t="str">
        <f>IF($AK$3="４週",SUMIFS($AK$11:$AK$30,$B$11:$B$30,U59)/4/$AH$5,IF($AK$3="歴月",SUMIFS($AK$11:$AK$30,$B$11:$B$30,U59)/$AL$5,"記載する期間を選択してください"))</f>
        <v>記載する期間を選択してください</v>
      </c>
      <c r="V63" s="303"/>
      <c r="W63" s="303"/>
      <c r="X63" s="303"/>
      <c r="Y63" s="303"/>
      <c r="Z63" s="304"/>
      <c r="AA63" s="302" t="str">
        <f>IF($AK$3="４週",SUMIFS($AK$11:$AK$30,$B$11:$B$30,AA59)/4/$AH$5,IF($AK$3="歴月",SUMIFS($AK$11:$AK$30,$B$11:$B$30,AA59)/$AL$5,"記載する期間を選択してください"))</f>
        <v>記載する期間を選択してください</v>
      </c>
      <c r="AB63" s="303"/>
      <c r="AC63" s="303"/>
      <c r="AD63" s="303"/>
      <c r="AE63" s="303"/>
      <c r="AF63" s="304"/>
      <c r="AG63" s="302" t="str">
        <f>IF($AK$3="４週",SUMIFS($AK$11:$AK$30,$B$11:$B$30,AG59)/4/$AH$5,IF($AK$3="歴月",SUMIFS($AK$11:$AK$30,$B$11:$B$30,AG59)/$AL$5,"記載する期間を選択してください"))</f>
        <v>記載する期間を選択してください</v>
      </c>
      <c r="AH63" s="303"/>
      <c r="AI63" s="303"/>
      <c r="AJ63" s="303"/>
      <c r="AK63" s="304"/>
      <c r="AL63" s="302" t="str">
        <f>IF($AK$3="４週",SUMIFS($AK$11:$AK$30,$B$11:$B$30,AL59)/4/$AH$5,IF($AK$3="歴月",SUMIFS($AK$11:$AK$30,$B$11:$B$30,AL59)/$AL$5,"記載する期間を選択してください"))</f>
        <v>記載する期間を選択してください</v>
      </c>
      <c r="AM63" s="30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188</v>
      </c>
      <c r="D66" s="101" t="s">
        <v>189</v>
      </c>
      <c r="E66" s="101" t="s">
        <v>188</v>
      </c>
      <c r="F66" s="300" t="s">
        <v>189</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190</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191</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192</v>
      </c>
      <c r="C69" s="302" t="str">
        <f>IF($AK$3="４週",SUMIFS($AK$11:$AK$30,$B$11:$B$30,C65)/4/$AH$5,IF($AK$3="歴月",SUMIFS($AK$11:$AK$30,$B$11:$B$30,C65)/$AL$5,"記載する期間を選択してください"))</f>
        <v>記載する期間を選択してください</v>
      </c>
      <c r="D69" s="304"/>
      <c r="E69" s="302" t="str">
        <f>IF($AK$3="４週",SUMIFS($AK$11:$AK$30,$B$11:$B$30,E65)/4/$AH$5,IF($AK$3="歴月",SUMIFS($AK$11:$AK$30,$B$11:$B$30,E65)/$AL$5,"記載する期間を選択してください"))</f>
        <v>記載する期間を選択してください</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4" t="s">
        <v>126</v>
      </c>
      <c r="D78" s="274"/>
      <c r="E78" s="274"/>
      <c r="F78" s="60"/>
      <c r="G78" s="60"/>
    </row>
    <row r="79" spans="1:40" ht="15" customHeight="1" x14ac:dyDescent="0.4">
      <c r="A79" s="60"/>
      <c r="B79" s="97" t="s">
        <v>127</v>
      </c>
      <c r="C79" s="275" t="s">
        <v>128</v>
      </c>
      <c r="D79" s="275"/>
      <c r="E79" s="275"/>
      <c r="F79" s="60"/>
      <c r="G79" s="60"/>
    </row>
    <row r="80" spans="1:40" ht="15" customHeight="1" x14ac:dyDescent="0.4">
      <c r="A80" s="60"/>
      <c r="B80" s="97" t="s">
        <v>129</v>
      </c>
      <c r="C80" s="275" t="s">
        <v>130</v>
      </c>
      <c r="D80" s="275"/>
      <c r="E80" s="275"/>
      <c r="F80" s="60"/>
      <c r="G80" s="60"/>
    </row>
    <row r="81" spans="1:7" ht="15" customHeight="1" x14ac:dyDescent="0.4">
      <c r="A81" s="60"/>
      <c r="B81" s="97" t="s">
        <v>131</v>
      </c>
      <c r="C81" s="275" t="s">
        <v>132</v>
      </c>
      <c r="D81" s="275"/>
      <c r="E81" s="275"/>
      <c r="F81" s="60"/>
      <c r="G81" s="60"/>
    </row>
    <row r="82" spans="1:7" ht="15" customHeight="1" x14ac:dyDescent="0.4">
      <c r="A82" s="60"/>
      <c r="B82" s="97" t="s">
        <v>133</v>
      </c>
      <c r="C82" s="275" t="s">
        <v>134</v>
      </c>
      <c r="D82" s="275"/>
      <c r="E82" s="27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238</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287</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158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187</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188</v>
      </c>
      <c r="D38" s="102" t="s">
        <v>189</v>
      </c>
      <c r="E38" s="101" t="s">
        <v>188</v>
      </c>
      <c r="F38" s="300" t="s">
        <v>189</v>
      </c>
      <c r="G38" s="300"/>
      <c r="H38" s="300"/>
      <c r="I38" s="296" t="s">
        <v>188</v>
      </c>
      <c r="J38" s="297"/>
      <c r="K38" s="298"/>
      <c r="L38" s="296" t="s">
        <v>189</v>
      </c>
      <c r="M38" s="297"/>
      <c r="N38" s="298"/>
      <c r="O38" s="296" t="s">
        <v>188</v>
      </c>
      <c r="P38" s="297"/>
      <c r="Q38" s="298"/>
      <c r="R38" s="296" t="s">
        <v>189</v>
      </c>
      <c r="S38" s="297"/>
      <c r="T38" s="298"/>
      <c r="U38" s="296" t="s">
        <v>188</v>
      </c>
      <c r="V38" s="297"/>
      <c r="W38" s="298"/>
      <c r="X38" s="296" t="s">
        <v>189</v>
      </c>
      <c r="Y38" s="297"/>
      <c r="Z38" s="298"/>
      <c r="AA38" s="296" t="s">
        <v>188</v>
      </c>
      <c r="AB38" s="297"/>
      <c r="AC38" s="298"/>
      <c r="AD38" s="296" t="s">
        <v>189</v>
      </c>
      <c r="AE38" s="297"/>
      <c r="AF38" s="298"/>
      <c r="AG38" s="296" t="s">
        <v>188</v>
      </c>
      <c r="AH38" s="297"/>
      <c r="AI38" s="298"/>
      <c r="AJ38" s="296" t="s">
        <v>189</v>
      </c>
      <c r="AK38" s="298"/>
      <c r="AL38" s="101" t="s">
        <v>27</v>
      </c>
      <c r="AM38" s="101" t="s">
        <v>214</v>
      </c>
      <c r="AN38" s="62"/>
    </row>
    <row r="39" spans="1:40" ht="18" customHeight="1" x14ac:dyDescent="0.4">
      <c r="A39" s="62"/>
      <c r="B39" s="75" t="s">
        <v>190</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191</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192</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disablePrompts="1"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288</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289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289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290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291</v>
      </c>
      <c r="B35" s="67"/>
      <c r="C35" s="67"/>
      <c r="D35" s="67"/>
      <c r="E35" s="67"/>
      <c r="F35" s="67"/>
      <c r="G35" s="60"/>
      <c r="H35" s="60"/>
      <c r="I35" s="60"/>
      <c r="J35" s="60"/>
      <c r="K35" s="60"/>
      <c r="L35" s="60"/>
      <c r="M35" s="60"/>
      <c r="N35" s="60"/>
      <c r="O35" s="60"/>
      <c r="Y35" s="68"/>
      <c r="AM35" s="67"/>
      <c r="AN35" s="62"/>
    </row>
    <row r="36" spans="1:40" ht="24.95" customHeight="1" x14ac:dyDescent="0.4">
      <c r="A36" s="274"/>
      <c r="B36" s="274"/>
      <c r="C36" s="274"/>
      <c r="D36" s="98">
        <f>IF(MONTH($F$9)&lt;7,MONTH($F$9)+6,MONTH($F$9)-6)</f>
        <v>6</v>
      </c>
      <c r="E36" s="98">
        <f>IF(MONTH($F$9)&lt;6,MONTH($F$9)+7,MONTH($F$9)-5)</f>
        <v>7</v>
      </c>
      <c r="F36" s="344">
        <f>IF(MONTH($F$9)&lt;5,MONTH($F$9)+8,MONTH($F$9)-4)</f>
        <v>8</v>
      </c>
      <c r="G36" s="344"/>
      <c r="H36" s="344"/>
      <c r="I36" s="344">
        <f>IF(MONTH($F$9)&lt;4,MONTH($F$9)+9,MONTH($F$9)-3)</f>
        <v>9</v>
      </c>
      <c r="J36" s="344"/>
      <c r="K36" s="344"/>
      <c r="L36" s="344">
        <f>IF(MONTH($F$9)&lt;3,MONTH($F$9)+10,MONTH($F$9)-2)</f>
        <v>10</v>
      </c>
      <c r="M36" s="344"/>
      <c r="N36" s="344"/>
      <c r="O36" s="344">
        <f>IF(MONTH($F$9)&lt;2,MONTH($F$9)+11,MONTH($F$9)-1)</f>
        <v>11</v>
      </c>
      <c r="P36" s="344"/>
      <c r="Q36" s="344"/>
      <c r="R36" s="274" t="s">
        <v>209</v>
      </c>
      <c r="S36" s="274"/>
      <c r="T36" s="274"/>
      <c r="U36" s="274"/>
      <c r="V36" s="292" t="s">
        <v>210</v>
      </c>
      <c r="W36" s="292"/>
      <c r="X36" s="292"/>
      <c r="Y36" s="292"/>
      <c r="Z36" s="292" t="s">
        <v>292</v>
      </c>
      <c r="AA36" s="292"/>
      <c r="AB36" s="292"/>
      <c r="AC36" s="292"/>
    </row>
    <row r="37" spans="1:40" ht="18" customHeight="1" x14ac:dyDescent="0.4">
      <c r="A37" s="348" t="s">
        <v>293</v>
      </c>
      <c r="B37" s="348"/>
      <c r="C37" s="348"/>
      <c r="D37" s="69"/>
      <c r="E37" s="69"/>
      <c r="F37" s="345"/>
      <c r="G37" s="345"/>
      <c r="H37" s="345"/>
      <c r="I37" s="345"/>
      <c r="J37" s="345"/>
      <c r="K37" s="345"/>
      <c r="L37" s="345"/>
      <c r="M37" s="345"/>
      <c r="N37" s="345"/>
      <c r="O37" s="345"/>
      <c r="P37" s="345"/>
      <c r="Q37" s="345"/>
      <c r="R37" s="275">
        <f>SUM(D37:Q37)</f>
        <v>0</v>
      </c>
      <c r="S37" s="275"/>
      <c r="T37" s="275"/>
      <c r="U37" s="275"/>
      <c r="V37" s="406">
        <f>ROUNDUP((R37+R38)/6,1)</f>
        <v>0</v>
      </c>
      <c r="W37" s="406"/>
      <c r="X37" s="406"/>
      <c r="Y37" s="406"/>
      <c r="Z37" s="406">
        <f>ROUNDDOWN(V37/35,1)</f>
        <v>0</v>
      </c>
      <c r="AA37" s="406"/>
      <c r="AB37" s="406"/>
      <c r="AC37" s="406"/>
    </row>
    <row r="38" spans="1:40" ht="18" customHeight="1" x14ac:dyDescent="0.4">
      <c r="A38" s="348" t="s">
        <v>294</v>
      </c>
      <c r="B38" s="348"/>
      <c r="C38" s="348"/>
      <c r="D38" s="69"/>
      <c r="E38" s="69"/>
      <c r="F38" s="345"/>
      <c r="G38" s="345"/>
      <c r="H38" s="345"/>
      <c r="I38" s="345"/>
      <c r="J38" s="345"/>
      <c r="K38" s="345"/>
      <c r="L38" s="345"/>
      <c r="M38" s="345"/>
      <c r="N38" s="345"/>
      <c r="O38" s="345"/>
      <c r="P38" s="345"/>
      <c r="Q38" s="345"/>
      <c r="R38" s="275">
        <f>+SUM(D38:Q38)</f>
        <v>0</v>
      </c>
      <c r="S38" s="275"/>
      <c r="T38" s="275"/>
      <c r="U38" s="275"/>
      <c r="V38" s="406"/>
      <c r="W38" s="406"/>
      <c r="X38" s="406"/>
      <c r="Y38" s="406"/>
      <c r="Z38" s="406"/>
      <c r="AA38" s="406"/>
      <c r="AB38" s="406"/>
      <c r="AC38" s="406"/>
    </row>
    <row r="39" spans="1:40" ht="21" customHeight="1" x14ac:dyDescent="0.4">
      <c r="A39" s="68" t="s">
        <v>187</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
      <c r="A41" s="62"/>
      <c r="B41" s="67"/>
      <c r="C41" s="102" t="s">
        <v>188</v>
      </c>
      <c r="D41" s="102" t="s">
        <v>189</v>
      </c>
      <c r="E41" s="101" t="s">
        <v>188</v>
      </c>
      <c r="F41" s="300" t="s">
        <v>189</v>
      </c>
      <c r="G41" s="300"/>
      <c r="H41" s="300"/>
      <c r="I41" s="296" t="s">
        <v>188</v>
      </c>
      <c r="J41" s="297"/>
      <c r="K41" s="298"/>
      <c r="L41" s="296" t="s">
        <v>189</v>
      </c>
      <c r="M41" s="297"/>
      <c r="N41" s="298"/>
      <c r="O41" s="296" t="s">
        <v>188</v>
      </c>
      <c r="P41" s="297"/>
      <c r="Q41" s="298"/>
      <c r="R41" s="296" t="s">
        <v>189</v>
      </c>
      <c r="S41" s="297"/>
      <c r="T41" s="298"/>
      <c r="U41" s="296" t="s">
        <v>188</v>
      </c>
      <c r="V41" s="297"/>
      <c r="W41" s="298"/>
      <c r="X41" s="296" t="s">
        <v>189</v>
      </c>
      <c r="Y41" s="297"/>
      <c r="Z41" s="298"/>
      <c r="AA41" s="296" t="s">
        <v>188</v>
      </c>
      <c r="AB41" s="297"/>
      <c r="AC41" s="298"/>
      <c r="AD41" s="296" t="s">
        <v>189</v>
      </c>
      <c r="AE41" s="297"/>
      <c r="AF41" s="298"/>
      <c r="AG41" s="296" t="s">
        <v>188</v>
      </c>
      <c r="AH41" s="297"/>
      <c r="AI41" s="298"/>
      <c r="AJ41" s="296" t="s">
        <v>189</v>
      </c>
      <c r="AK41" s="298"/>
      <c r="AL41" s="101" t="s">
        <v>27</v>
      </c>
      <c r="AM41" s="101" t="s">
        <v>214</v>
      </c>
      <c r="AN41" s="62"/>
    </row>
    <row r="42" spans="1:40" ht="18" customHeight="1" x14ac:dyDescent="0.4">
      <c r="A42" s="62"/>
      <c r="B42" s="75" t="s">
        <v>190</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
      <c r="A43" s="62"/>
      <c r="B43" s="82" t="s">
        <v>191</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x14ac:dyDescent="0.4">
      <c r="A44" s="62"/>
      <c r="B44" s="82" t="s">
        <v>192</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9" workbookViewId="0"/>
  </sheetViews>
  <sheetFormatPr defaultRowHeight="18.75" x14ac:dyDescent="0.4"/>
  <cols>
    <col min="1" max="1" width="26.375" customWidth="1"/>
    <col min="2" max="2" width="9" customWidth="1"/>
    <col min="3" max="3" width="22" customWidth="1"/>
  </cols>
  <sheetData>
    <row r="1" spans="1:12" x14ac:dyDescent="0.4">
      <c r="A1" t="s">
        <v>93</v>
      </c>
      <c r="B1" t="s">
        <v>309</v>
      </c>
      <c r="C1" t="s">
        <v>310</v>
      </c>
      <c r="D1" t="s">
        <v>311</v>
      </c>
      <c r="E1" t="s">
        <v>312</v>
      </c>
      <c r="F1" t="s">
        <v>313</v>
      </c>
      <c r="G1" t="s">
        <v>314</v>
      </c>
      <c r="H1" t="s">
        <v>315</v>
      </c>
      <c r="I1" t="s">
        <v>316</v>
      </c>
      <c r="J1" t="s">
        <v>317</v>
      </c>
      <c r="K1" t="s">
        <v>318</v>
      </c>
    </row>
    <row r="2" spans="1:12" x14ac:dyDescent="0.4">
      <c r="A2" t="s">
        <v>319</v>
      </c>
      <c r="B2" t="s">
        <v>156</v>
      </c>
      <c r="C2" t="s">
        <v>157</v>
      </c>
      <c r="D2" t="s">
        <v>158</v>
      </c>
    </row>
    <row r="3" spans="1:12" x14ac:dyDescent="0.4">
      <c r="A3" t="s">
        <v>193</v>
      </c>
      <c r="B3" t="s">
        <v>156</v>
      </c>
      <c r="C3" t="s">
        <v>157</v>
      </c>
      <c r="D3" t="s">
        <v>158</v>
      </c>
    </row>
    <row r="4" spans="1:12" x14ac:dyDescent="0.4">
      <c r="A4" t="s">
        <v>200</v>
      </c>
      <c r="B4" t="s">
        <v>156</v>
      </c>
      <c r="C4" t="s">
        <v>157</v>
      </c>
      <c r="D4" t="s">
        <v>158</v>
      </c>
    </row>
    <row r="5" spans="1:12" x14ac:dyDescent="0.4">
      <c r="A5" t="s">
        <v>203</v>
      </c>
      <c r="B5" t="s">
        <v>156</v>
      </c>
      <c r="C5" t="s">
        <v>157</v>
      </c>
      <c r="D5" t="s">
        <v>158</v>
      </c>
    </row>
    <row r="6" spans="1:12" x14ac:dyDescent="0.4">
      <c r="A6" s="126" t="s">
        <v>204</v>
      </c>
      <c r="B6" s="126" t="s">
        <v>156</v>
      </c>
      <c r="C6" s="126" t="s">
        <v>205</v>
      </c>
      <c r="D6" s="126" t="s">
        <v>206</v>
      </c>
      <c r="E6" s="126" t="s">
        <v>207</v>
      </c>
      <c r="F6" s="126" t="s">
        <v>213</v>
      </c>
      <c r="G6" s="126"/>
      <c r="H6" s="126"/>
      <c r="I6" s="126"/>
      <c r="J6" s="126"/>
    </row>
    <row r="7" spans="1:12" x14ac:dyDescent="0.4">
      <c r="A7" s="126" t="s">
        <v>215</v>
      </c>
      <c r="B7" s="126" t="s">
        <v>156</v>
      </c>
      <c r="C7" s="126" t="s">
        <v>205</v>
      </c>
      <c r="D7" s="126" t="s">
        <v>206</v>
      </c>
      <c r="E7" s="126" t="s">
        <v>207</v>
      </c>
      <c r="F7" s="126" t="s">
        <v>232</v>
      </c>
      <c r="G7" s="126" t="s">
        <v>320</v>
      </c>
      <c r="H7" s="126" t="s">
        <v>321</v>
      </c>
      <c r="I7" s="126" t="s">
        <v>213</v>
      </c>
      <c r="J7" s="126"/>
    </row>
    <row r="8" spans="1:12" x14ac:dyDescent="0.4">
      <c r="A8" s="126" t="s">
        <v>322</v>
      </c>
      <c r="B8" s="126" t="s">
        <v>156</v>
      </c>
      <c r="C8" s="126" t="s">
        <v>213</v>
      </c>
      <c r="D8" s="126"/>
      <c r="E8" s="126"/>
      <c r="F8" s="126"/>
      <c r="G8" s="126"/>
      <c r="H8" s="126"/>
      <c r="I8" s="126"/>
      <c r="J8" s="126"/>
    </row>
    <row r="9" spans="1:12" x14ac:dyDescent="0.4">
      <c r="A9" s="126" t="s">
        <v>323</v>
      </c>
      <c r="B9" s="126" t="s">
        <v>156</v>
      </c>
      <c r="C9" s="126" t="s">
        <v>213</v>
      </c>
      <c r="D9" s="126"/>
      <c r="E9" s="126"/>
      <c r="F9" s="126"/>
      <c r="G9" s="126"/>
      <c r="H9" s="126"/>
      <c r="I9" s="126"/>
      <c r="J9" s="126"/>
    </row>
    <row r="10" spans="1:12" x14ac:dyDescent="0.4">
      <c r="A10" s="126" t="s">
        <v>324</v>
      </c>
      <c r="B10" s="126" t="s">
        <v>156</v>
      </c>
      <c r="C10" s="126" t="s">
        <v>213</v>
      </c>
      <c r="D10" s="126"/>
      <c r="E10" s="126"/>
      <c r="F10" s="126"/>
      <c r="G10" s="126"/>
      <c r="H10" s="126"/>
      <c r="I10" s="126"/>
      <c r="J10" s="126"/>
    </row>
    <row r="11" spans="1:12" x14ac:dyDescent="0.4">
      <c r="A11" s="126" t="s">
        <v>325</v>
      </c>
      <c r="B11" s="126" t="s">
        <v>156</v>
      </c>
      <c r="C11" s="126" t="s">
        <v>157</v>
      </c>
      <c r="D11" s="126" t="s">
        <v>158</v>
      </c>
      <c r="E11" s="126"/>
      <c r="F11" s="126"/>
      <c r="G11" s="126"/>
      <c r="H11" s="126"/>
      <c r="I11" s="126"/>
      <c r="J11" s="126"/>
    </row>
    <row r="12" spans="1:12" x14ac:dyDescent="0.4">
      <c r="A12" s="126" t="s">
        <v>259</v>
      </c>
      <c r="B12" s="126" t="s">
        <v>156</v>
      </c>
      <c r="C12" s="126" t="s">
        <v>205</v>
      </c>
      <c r="D12" s="126" t="s">
        <v>260</v>
      </c>
      <c r="E12" s="126" t="s">
        <v>213</v>
      </c>
      <c r="F12" s="126"/>
      <c r="G12" s="126"/>
      <c r="H12" s="126"/>
      <c r="I12" s="126"/>
      <c r="J12" s="126"/>
    </row>
    <row r="13" spans="1:12" x14ac:dyDescent="0.4">
      <c r="A13" s="126" t="s">
        <v>266</v>
      </c>
      <c r="B13" s="126" t="s">
        <v>156</v>
      </c>
      <c r="C13" s="126" t="s">
        <v>205</v>
      </c>
      <c r="D13" s="126" t="s">
        <v>260</v>
      </c>
      <c r="E13" s="126"/>
      <c r="F13" s="126"/>
      <c r="G13" s="126"/>
      <c r="H13" s="126"/>
      <c r="I13" s="126"/>
      <c r="J13" s="126"/>
    </row>
    <row r="14" spans="1:12" x14ac:dyDescent="0.4">
      <c r="A14" s="126" t="s">
        <v>267</v>
      </c>
      <c r="B14" s="126" t="s">
        <v>156</v>
      </c>
      <c r="C14" s="126" t="s">
        <v>205</v>
      </c>
      <c r="D14" s="126" t="s">
        <v>260</v>
      </c>
      <c r="E14" s="126" t="s">
        <v>213</v>
      </c>
      <c r="F14" s="126" t="s">
        <v>326</v>
      </c>
      <c r="G14" s="126"/>
      <c r="H14" s="126"/>
      <c r="I14" s="126"/>
      <c r="J14" s="126"/>
    </row>
    <row r="15" spans="1:12" x14ac:dyDescent="0.4">
      <c r="A15" s="126" t="s">
        <v>269</v>
      </c>
      <c r="B15" s="126" t="s">
        <v>156</v>
      </c>
      <c r="C15" s="126" t="s">
        <v>205</v>
      </c>
      <c r="D15" s="126" t="s">
        <v>206</v>
      </c>
      <c r="E15" s="126" t="s">
        <v>207</v>
      </c>
      <c r="F15" s="126" t="s">
        <v>232</v>
      </c>
      <c r="G15" s="126" t="s">
        <v>320</v>
      </c>
      <c r="H15" s="126" t="s">
        <v>321</v>
      </c>
      <c r="I15" s="126" t="s">
        <v>327</v>
      </c>
      <c r="J15" s="126" t="s">
        <v>328</v>
      </c>
      <c r="K15" t="s">
        <v>213</v>
      </c>
      <c r="L15" s="126"/>
    </row>
    <row r="16" spans="1:12" x14ac:dyDescent="0.4">
      <c r="A16" s="126" t="s">
        <v>231</v>
      </c>
      <c r="B16" s="126" t="s">
        <v>156</v>
      </c>
      <c r="C16" s="126" t="s">
        <v>205</v>
      </c>
      <c r="D16" s="126" t="s">
        <v>207</v>
      </c>
      <c r="E16" s="126" t="s">
        <v>232</v>
      </c>
      <c r="F16" s="126" t="s">
        <v>320</v>
      </c>
      <c r="G16" s="126" t="s">
        <v>321</v>
      </c>
      <c r="H16" s="126" t="s">
        <v>213</v>
      </c>
      <c r="I16" s="126"/>
      <c r="J16" s="126"/>
    </row>
    <row r="17" spans="1:11" x14ac:dyDescent="0.4">
      <c r="A17" s="126" t="s">
        <v>234</v>
      </c>
      <c r="B17" s="126" t="s">
        <v>156</v>
      </c>
      <c r="C17" s="126" t="s">
        <v>205</v>
      </c>
      <c r="D17" s="126" t="s">
        <v>235</v>
      </c>
      <c r="E17" s="126" t="s">
        <v>213</v>
      </c>
      <c r="F17" s="126"/>
      <c r="G17" s="126"/>
      <c r="H17" s="126"/>
      <c r="I17" s="126"/>
      <c r="J17" s="126"/>
    </row>
    <row r="18" spans="1:11" x14ac:dyDescent="0.4">
      <c r="A18" s="126" t="s">
        <v>329</v>
      </c>
      <c r="B18" s="126" t="s">
        <v>156</v>
      </c>
      <c r="C18" s="126" t="s">
        <v>240</v>
      </c>
      <c r="D18" s="126"/>
      <c r="E18" s="126"/>
      <c r="F18" s="126"/>
      <c r="G18" s="126"/>
      <c r="H18" s="126"/>
      <c r="I18" s="126"/>
      <c r="J18" s="126"/>
    </row>
    <row r="19" spans="1:11" x14ac:dyDescent="0.4">
      <c r="A19" s="126" t="s">
        <v>241</v>
      </c>
      <c r="B19" s="126" t="s">
        <v>156</v>
      </c>
      <c r="C19" s="126" t="s">
        <v>205</v>
      </c>
      <c r="D19" s="126" t="s">
        <v>243</v>
      </c>
      <c r="E19" s="126" t="s">
        <v>244</v>
      </c>
      <c r="F19" s="126" t="s">
        <v>249</v>
      </c>
      <c r="G19" s="126"/>
      <c r="H19" s="126"/>
      <c r="I19" s="126"/>
      <c r="J19" s="126"/>
    </row>
    <row r="20" spans="1:11" x14ac:dyDescent="0.4">
      <c r="A20" s="126" t="s">
        <v>248</v>
      </c>
      <c r="B20" s="126" t="s">
        <v>156</v>
      </c>
      <c r="C20" s="126" t="s">
        <v>205</v>
      </c>
      <c r="D20" s="126" t="s">
        <v>244</v>
      </c>
      <c r="E20" s="126" t="s">
        <v>249</v>
      </c>
      <c r="F20" s="126"/>
      <c r="G20" s="126"/>
      <c r="H20" s="126"/>
      <c r="I20" s="126"/>
      <c r="J20" s="126"/>
    </row>
    <row r="21" spans="1:11" x14ac:dyDescent="0.4">
      <c r="A21" s="126" t="s">
        <v>250</v>
      </c>
      <c r="B21" s="126" t="s">
        <v>156</v>
      </c>
      <c r="C21" s="126" t="s">
        <v>205</v>
      </c>
      <c r="D21" s="126" t="s">
        <v>244</v>
      </c>
      <c r="E21" s="126" t="s">
        <v>249</v>
      </c>
      <c r="F21" s="126"/>
      <c r="G21" s="126"/>
      <c r="H21" s="126"/>
      <c r="I21" s="126"/>
      <c r="J21" s="126"/>
    </row>
    <row r="22" spans="1:11" x14ac:dyDescent="0.4">
      <c r="A22" s="126" t="s">
        <v>287</v>
      </c>
      <c r="B22" s="126" t="s">
        <v>156</v>
      </c>
      <c r="C22" s="126" t="s">
        <v>158</v>
      </c>
      <c r="D22" s="126"/>
      <c r="E22" s="126"/>
      <c r="F22" s="126"/>
      <c r="G22" s="126"/>
      <c r="H22" s="126"/>
      <c r="I22" s="126"/>
      <c r="J22" s="126"/>
    </row>
    <row r="23" spans="1:11" x14ac:dyDescent="0.4">
      <c r="A23" s="126" t="s">
        <v>251</v>
      </c>
      <c r="B23" s="126" t="s">
        <v>156</v>
      </c>
      <c r="C23" s="126" t="s">
        <v>205</v>
      </c>
      <c r="D23" s="126" t="s">
        <v>252</v>
      </c>
      <c r="E23" s="126"/>
      <c r="F23" s="126"/>
      <c r="G23" s="126"/>
      <c r="H23" s="126"/>
      <c r="I23" s="126"/>
      <c r="J23" s="126"/>
    </row>
    <row r="24" spans="1:11" x14ac:dyDescent="0.4">
      <c r="A24" s="126" t="s">
        <v>254</v>
      </c>
      <c r="B24" s="126" t="s">
        <v>156</v>
      </c>
      <c r="C24" s="126" t="s">
        <v>205</v>
      </c>
      <c r="D24" s="126" t="s">
        <v>255</v>
      </c>
      <c r="E24" s="126"/>
      <c r="F24" s="126"/>
      <c r="G24" s="126"/>
      <c r="H24" s="126"/>
      <c r="I24" s="126"/>
      <c r="J24" s="126"/>
    </row>
    <row r="25" spans="1:11" x14ac:dyDescent="0.4">
      <c r="A25" s="126" t="s">
        <v>288</v>
      </c>
      <c r="B25" s="126" t="s">
        <v>156</v>
      </c>
      <c r="C25" s="126" t="s">
        <v>289</v>
      </c>
      <c r="D25" s="126" t="s">
        <v>290</v>
      </c>
      <c r="E25" s="126"/>
      <c r="F25" s="126"/>
      <c r="G25" s="126"/>
      <c r="H25" s="126"/>
      <c r="I25" s="126"/>
      <c r="J25" s="126"/>
    </row>
    <row r="26" spans="1:11" x14ac:dyDescent="0.4">
      <c r="A26" s="126" t="s">
        <v>295</v>
      </c>
      <c r="B26" s="126" t="s">
        <v>156</v>
      </c>
      <c r="C26" s="126" t="s">
        <v>303</v>
      </c>
      <c r="D26" s="126" t="s">
        <v>296</v>
      </c>
      <c r="E26" s="126" t="s">
        <v>297</v>
      </c>
      <c r="F26" s="126" t="s">
        <v>330</v>
      </c>
      <c r="G26" s="126" t="s">
        <v>207</v>
      </c>
      <c r="H26" s="126" t="s">
        <v>298</v>
      </c>
      <c r="I26" s="126"/>
      <c r="J26" s="126"/>
    </row>
    <row r="27" spans="1:11" x14ac:dyDescent="0.4">
      <c r="A27" s="126" t="s">
        <v>299</v>
      </c>
      <c r="B27" s="126" t="s">
        <v>156</v>
      </c>
      <c r="C27" s="126" t="s">
        <v>303</v>
      </c>
      <c r="D27" s="126" t="s">
        <v>300</v>
      </c>
      <c r="E27" s="126" t="s">
        <v>207</v>
      </c>
      <c r="F27" s="126" t="s">
        <v>296</v>
      </c>
      <c r="G27" s="126" t="s">
        <v>297</v>
      </c>
      <c r="H27" s="126" t="s">
        <v>330</v>
      </c>
      <c r="I27" s="126" t="s">
        <v>298</v>
      </c>
      <c r="J27" s="126"/>
    </row>
    <row r="28" spans="1:11" x14ac:dyDescent="0.4">
      <c r="A28" s="126" t="s">
        <v>301</v>
      </c>
      <c r="B28" s="126" t="s">
        <v>156</v>
      </c>
      <c r="C28" s="126" t="s">
        <v>303</v>
      </c>
      <c r="D28" s="126" t="s">
        <v>300</v>
      </c>
      <c r="E28" s="126" t="s">
        <v>296</v>
      </c>
      <c r="F28" s="126" t="s">
        <v>297</v>
      </c>
      <c r="G28" s="126" t="s">
        <v>331</v>
      </c>
      <c r="H28" s="126" t="s">
        <v>332</v>
      </c>
      <c r="I28" s="126" t="s">
        <v>330</v>
      </c>
      <c r="J28" s="126" t="s">
        <v>207</v>
      </c>
      <c r="K28" s="126" t="s">
        <v>298</v>
      </c>
    </row>
    <row r="29" spans="1:11" x14ac:dyDescent="0.4">
      <c r="A29" s="126" t="s">
        <v>305</v>
      </c>
      <c r="B29" s="126" t="s">
        <v>156</v>
      </c>
      <c r="C29" s="126" t="s">
        <v>303</v>
      </c>
      <c r="D29" s="126" t="s">
        <v>304</v>
      </c>
      <c r="E29" s="126"/>
      <c r="F29" s="126"/>
      <c r="G29" s="126"/>
      <c r="H29" s="126"/>
      <c r="I29" s="126"/>
      <c r="J29" s="126"/>
      <c r="K29" s="126"/>
    </row>
    <row r="30" spans="1:11" x14ac:dyDescent="0.4">
      <c r="A30" s="126" t="s">
        <v>302</v>
      </c>
      <c r="B30" s="126" t="s">
        <v>156</v>
      </c>
      <c r="C30" s="126" t="s">
        <v>303</v>
      </c>
      <c r="D30" s="126" t="s">
        <v>304</v>
      </c>
      <c r="E30" s="126"/>
      <c r="F30" s="126"/>
      <c r="G30" s="126"/>
      <c r="H30" s="126"/>
      <c r="I30" s="126"/>
      <c r="J30" s="126"/>
      <c r="K30" s="126"/>
    </row>
    <row r="31" spans="1:11" x14ac:dyDescent="0.4">
      <c r="A31" s="126" t="s">
        <v>306</v>
      </c>
      <c r="B31" s="126" t="s">
        <v>156</v>
      </c>
      <c r="C31" s="126" t="s">
        <v>303</v>
      </c>
      <c r="D31" s="126" t="s">
        <v>206</v>
      </c>
      <c r="E31" s="126" t="s">
        <v>207</v>
      </c>
      <c r="F31" s="126" t="s">
        <v>296</v>
      </c>
      <c r="G31" s="126" t="s">
        <v>297</v>
      </c>
      <c r="H31" s="126" t="s">
        <v>331</v>
      </c>
      <c r="I31" s="126" t="s">
        <v>332</v>
      </c>
      <c r="J31" s="126" t="s">
        <v>307</v>
      </c>
      <c r="K31" s="126"/>
    </row>
    <row r="32" spans="1:11" x14ac:dyDescent="0.4">
      <c r="A32" s="126" t="s">
        <v>308</v>
      </c>
      <c r="B32" s="126" t="s">
        <v>303</v>
      </c>
      <c r="C32" s="126" t="s">
        <v>206</v>
      </c>
      <c r="D32" s="126" t="s">
        <v>207</v>
      </c>
      <c r="E32" s="126" t="s">
        <v>296</v>
      </c>
      <c r="F32" s="126" t="s">
        <v>297</v>
      </c>
      <c r="G32" s="126" t="s">
        <v>307</v>
      </c>
      <c r="H32" s="126" t="s">
        <v>333</v>
      </c>
      <c r="I32" s="126" t="s">
        <v>334</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3">
        <f t="shared" ref="AK11" si="0">IF($AK$3="歴月",SUM(F11:AJ11),SUM(F11:AG11))</f>
        <v>0</v>
      </c>
      <c r="AL11" s="71">
        <f t="shared" ref="AL11:AL31" si="1">IF($AK$3="歴月",AK11/(DAY(EOMONTH($F$9,0))/7),AK11/4)</f>
        <v>0</v>
      </c>
      <c r="AM11" s="273"/>
      <c r="AN11" s="273"/>
    </row>
    <row r="12" spans="1:40" ht="18" customHeight="1" x14ac:dyDescent="0.4">
      <c r="A12" s="74">
        <v>2</v>
      </c>
      <c r="B12" s="103" t="s">
        <v>157</v>
      </c>
      <c r="C12" s="83" t="s">
        <v>129</v>
      </c>
      <c r="D12" s="104"/>
      <c r="E12" s="105" t="s">
        <v>129</v>
      </c>
      <c r="F12" s="69"/>
      <c r="G12" s="69"/>
      <c r="H12" s="69"/>
      <c r="I12" s="69"/>
      <c r="J12" s="69"/>
      <c r="K12" s="69"/>
      <c r="L12" s="69"/>
      <c r="M12" s="151"/>
      <c r="N12" s="151"/>
      <c r="O12" s="151"/>
      <c r="P12" s="151"/>
      <c r="Q12" s="151"/>
      <c r="R12" s="69"/>
      <c r="S12" s="69"/>
      <c r="T12" s="151"/>
      <c r="U12" s="151"/>
      <c r="V12" s="151"/>
      <c r="W12" s="151"/>
      <c r="X12" s="151"/>
      <c r="Y12" s="69"/>
      <c r="Z12" s="69"/>
      <c r="AA12" s="151"/>
      <c r="AB12" s="151"/>
      <c r="AC12" s="151"/>
      <c r="AD12" s="151"/>
      <c r="AE12" s="151"/>
      <c r="AF12" s="69"/>
      <c r="AG12" s="69"/>
      <c r="AH12" s="69"/>
      <c r="AI12" s="69"/>
      <c r="AJ12" s="69"/>
      <c r="AK12" s="152">
        <f t="shared" ref="AK12:AK31" si="2">IF($AK$3="歴月",SUM(F12:AJ12),SUM(F12:AG12))</f>
        <v>0</v>
      </c>
      <c r="AL12" s="71">
        <f t="shared" si="1"/>
        <v>0</v>
      </c>
      <c r="AM12" s="273"/>
      <c r="AN12" s="273"/>
    </row>
    <row r="13" spans="1:40" ht="18" customHeight="1" x14ac:dyDescent="0.4">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2"/>
        <v>0</v>
      </c>
      <c r="AL13" s="71">
        <f t="shared" si="1"/>
        <v>0</v>
      </c>
      <c r="AM13" s="273"/>
      <c r="AN13" s="273"/>
    </row>
    <row r="14" spans="1:40" ht="18" customHeight="1" x14ac:dyDescent="0.4">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2"/>
        <v>0</v>
      </c>
      <c r="AL14" s="71">
        <f t="shared" si="1"/>
        <v>0</v>
      </c>
      <c r="AM14" s="273"/>
      <c r="AN14" s="273"/>
    </row>
    <row r="15" spans="1:40" ht="18" customHeight="1" x14ac:dyDescent="0.4">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2"/>
        <v>0</v>
      </c>
      <c r="AL15" s="71">
        <f t="shared" si="1"/>
        <v>0</v>
      </c>
      <c r="AM15" s="273"/>
      <c r="AN15" s="273"/>
    </row>
    <row r="16" spans="1:40" ht="18" customHeight="1" x14ac:dyDescent="0.4">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2"/>
        <v>0</v>
      </c>
      <c r="AL16" s="71">
        <f t="shared" si="1"/>
        <v>0</v>
      </c>
      <c r="AM16" s="273"/>
      <c r="AN16" s="273"/>
    </row>
    <row r="17" spans="1:40" ht="18" customHeight="1" x14ac:dyDescent="0.4">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2"/>
        <v>0</v>
      </c>
      <c r="AL17" s="71">
        <f t="shared" si="1"/>
        <v>0</v>
      </c>
      <c r="AM17" s="273"/>
      <c r="AN17" s="273"/>
    </row>
    <row r="18" spans="1:40" ht="18" customHeight="1" x14ac:dyDescent="0.4">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2"/>
        <v>0</v>
      </c>
      <c r="AL18" s="71">
        <f t="shared" si="1"/>
        <v>0</v>
      </c>
      <c r="AM18" s="273"/>
      <c r="AN18" s="273"/>
    </row>
    <row r="19" spans="1:40" ht="18" customHeight="1" x14ac:dyDescent="0.4">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2"/>
        <v>0</v>
      </c>
      <c r="AL19" s="71">
        <f t="shared" si="1"/>
        <v>0</v>
      </c>
      <c r="AM19" s="273"/>
      <c r="AN19" s="273"/>
    </row>
    <row r="20" spans="1:40" ht="18" customHeight="1" x14ac:dyDescent="0.4">
      <c r="A20" s="74">
        <v>10</v>
      </c>
      <c r="B20" s="103" t="s">
        <v>158</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2"/>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2"/>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2"/>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2"/>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2"/>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2"/>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2"/>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2"/>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2"/>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2"/>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2"/>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+SUM(AD11:AD30)</f>
        <v>0</v>
      </c>
      <c r="AE31" s="72">
        <f t="shared" si="3"/>
        <v>0</v>
      </c>
      <c r="AF31" s="72">
        <f t="shared" si="3"/>
        <v>0</v>
      </c>
      <c r="AG31" s="72">
        <f t="shared" si="3"/>
        <v>0</v>
      </c>
      <c r="AH31" s="72">
        <f t="shared" si="3"/>
        <v>0</v>
      </c>
      <c r="AI31" s="72">
        <f t="shared" si="3"/>
        <v>0</v>
      </c>
      <c r="AJ31" s="72">
        <f t="shared" si="3"/>
        <v>0</v>
      </c>
      <c r="AK31" s="152">
        <f t="shared" si="2"/>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165</v>
      </c>
      <c r="B37" s="60"/>
      <c r="D37" s="60"/>
      <c r="E37" s="60"/>
      <c r="F37" s="60"/>
      <c r="G37" s="60"/>
      <c r="H37" s="60"/>
      <c r="I37" s="60"/>
      <c r="J37" s="60"/>
      <c r="K37" s="60"/>
    </row>
    <row r="38" spans="1:40" ht="18" customHeight="1" x14ac:dyDescent="0.4">
      <c r="A38" s="112" t="s">
        <v>166</v>
      </c>
      <c r="B38" s="112"/>
      <c r="M38" s="68" t="s">
        <v>167</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-3</v>
      </c>
      <c r="E39" s="110">
        <f>IF(S2=1,11,IF(S2=2,12,S2-2))</f>
        <v>-2</v>
      </c>
      <c r="F39" s="310">
        <f>IF(S2=1,12,S2-1)</f>
        <v>-1</v>
      </c>
      <c r="G39" s="310"/>
      <c r="H39" s="310"/>
      <c r="I39" s="274" t="s">
        <v>168</v>
      </c>
      <c r="J39" s="274"/>
      <c r="K39" s="274"/>
      <c r="M39" s="280" t="s">
        <v>169</v>
      </c>
      <c r="N39" s="281"/>
      <c r="O39" s="281"/>
      <c r="P39" s="281"/>
      <c r="Q39" s="281"/>
      <c r="R39" s="281"/>
      <c r="S39" s="281"/>
      <c r="T39" s="281"/>
      <c r="U39" s="281"/>
      <c r="V39" s="281"/>
      <c r="W39" s="281"/>
      <c r="X39" s="281"/>
      <c r="Y39" s="281"/>
      <c r="Z39" s="281"/>
      <c r="AA39" s="281"/>
      <c r="AB39" s="281"/>
      <c r="AC39" s="281"/>
      <c r="AD39" s="281"/>
      <c r="AE39" s="281"/>
      <c r="AF39" s="281"/>
      <c r="AG39" s="281"/>
      <c r="AH39" s="305" t="s">
        <v>170</v>
      </c>
      <c r="AI39" s="306"/>
      <c r="AJ39" s="306"/>
      <c r="AK39" s="306"/>
      <c r="AL39" s="307"/>
      <c r="AM39" s="292" t="s">
        <v>171</v>
      </c>
      <c r="AN39" s="292"/>
    </row>
    <row r="40" spans="1:40" ht="18" customHeight="1" x14ac:dyDescent="0.4">
      <c r="A40" s="292" t="s">
        <v>172</v>
      </c>
      <c r="B40" s="292"/>
      <c r="C40" s="292"/>
      <c r="D40" s="111"/>
      <c r="E40" s="111"/>
      <c r="F40" s="308"/>
      <c r="G40" s="308"/>
      <c r="H40" s="308"/>
      <c r="I40" s="280">
        <f>SUM(D40:F40)</f>
        <v>0</v>
      </c>
      <c r="J40" s="281"/>
      <c r="K40" s="282"/>
      <c r="M40" s="331"/>
      <c r="N40" s="277" t="s">
        <v>173</v>
      </c>
      <c r="O40" s="325"/>
      <c r="P40" s="326"/>
      <c r="Q40" s="319" t="s">
        <v>174</v>
      </c>
      <c r="R40" s="320"/>
      <c r="S40" s="320"/>
      <c r="T40" s="320"/>
      <c r="U40" s="320"/>
      <c r="V40" s="320"/>
      <c r="W40" s="320"/>
      <c r="X40" s="320"/>
      <c r="Y40" s="320"/>
      <c r="Z40" s="320"/>
      <c r="AA40" s="320"/>
      <c r="AB40" s="320"/>
      <c r="AC40" s="320"/>
      <c r="AD40" s="320"/>
      <c r="AE40" s="320"/>
      <c r="AF40" s="320"/>
      <c r="AG40" s="321"/>
      <c r="AH40" s="318">
        <f>SUM(F32:AJ32)</f>
        <v>0</v>
      </c>
      <c r="AI40" s="291"/>
      <c r="AJ40" s="129" t="s">
        <v>175</v>
      </c>
      <c r="AK40" s="318">
        <f>ROUNDUP(AH40/450,0)</f>
        <v>0</v>
      </c>
      <c r="AL40" s="291"/>
      <c r="AM40" s="274">
        <f>MIN(AH40:AK42)</f>
        <v>0</v>
      </c>
      <c r="AN40" s="274"/>
    </row>
    <row r="41" spans="1:40" ht="18" customHeight="1" x14ac:dyDescent="0.4">
      <c r="A41" s="292" t="s">
        <v>176</v>
      </c>
      <c r="B41" s="292"/>
      <c r="C41" s="292"/>
      <c r="D41" s="111"/>
      <c r="E41" s="111"/>
      <c r="F41" s="308"/>
      <c r="G41" s="308"/>
      <c r="H41" s="308"/>
      <c r="I41" s="280">
        <f>SUM(D41:H41)*0.1</f>
        <v>0</v>
      </c>
      <c r="J41" s="281"/>
      <c r="K41" s="282"/>
      <c r="M41" s="332"/>
      <c r="N41" s="278"/>
      <c r="O41" s="327"/>
      <c r="P41" s="328"/>
      <c r="Q41" s="322" t="s">
        <v>177</v>
      </c>
      <c r="R41" s="323"/>
      <c r="S41" s="323"/>
      <c r="T41" s="323"/>
      <c r="U41" s="323"/>
      <c r="V41" s="323"/>
      <c r="W41" s="323"/>
      <c r="X41" s="323"/>
      <c r="Y41" s="323"/>
      <c r="Z41" s="323"/>
      <c r="AA41" s="323"/>
      <c r="AB41" s="323"/>
      <c r="AC41" s="323"/>
      <c r="AD41" s="323"/>
      <c r="AE41" s="323"/>
      <c r="AF41" s="323"/>
      <c r="AG41" s="324"/>
      <c r="AH41" s="280">
        <f>COUNTA(B12:B30)</f>
        <v>9</v>
      </c>
      <c r="AI41" s="281"/>
      <c r="AJ41" s="135" t="s">
        <v>178</v>
      </c>
      <c r="AK41" s="318">
        <f>ROUNDUP(AH41/10,0)</f>
        <v>1</v>
      </c>
      <c r="AL41" s="291"/>
      <c r="AM41" s="274"/>
      <c r="AN41" s="274"/>
    </row>
    <row r="42" spans="1:40" ht="18" customHeight="1" x14ac:dyDescent="0.4">
      <c r="A42" s="274" t="s">
        <v>168</v>
      </c>
      <c r="B42" s="274"/>
      <c r="C42" s="274"/>
      <c r="D42" s="75">
        <f>D40+D41*0.1</f>
        <v>0</v>
      </c>
      <c r="E42" s="75">
        <f>E40+E41*0.1</f>
        <v>0</v>
      </c>
      <c r="F42" s="280">
        <f t="shared" ref="F42" si="4">F40+F41*0.1</f>
        <v>0</v>
      </c>
      <c r="G42" s="281"/>
      <c r="H42" s="282"/>
      <c r="I42" s="280">
        <f>SUM(D42:H42)</f>
        <v>0</v>
      </c>
      <c r="J42" s="281"/>
      <c r="K42" s="282"/>
      <c r="M42" s="333"/>
      <c r="N42" s="279"/>
      <c r="O42" s="329"/>
      <c r="P42" s="330"/>
      <c r="Q42" s="322" t="s">
        <v>179</v>
      </c>
      <c r="R42" s="323"/>
      <c r="S42" s="323"/>
      <c r="T42" s="323"/>
      <c r="U42" s="323"/>
      <c r="V42" s="323"/>
      <c r="W42" s="323"/>
      <c r="X42" s="323"/>
      <c r="Y42" s="323"/>
      <c r="Z42" s="323"/>
      <c r="AA42" s="323"/>
      <c r="AB42" s="323"/>
      <c r="AC42" s="323"/>
      <c r="AD42" s="323"/>
      <c r="AE42" s="323"/>
      <c r="AF42" s="323"/>
      <c r="AG42" s="324"/>
      <c r="AH42" s="318">
        <f>ROUNDDOWN(I44,1)</f>
        <v>0</v>
      </c>
      <c r="AI42" s="291"/>
      <c r="AJ42" s="136" t="s">
        <v>178</v>
      </c>
      <c r="AK42" s="318">
        <f>ROUNDUP(IF(X44="",AH42/40,IF(X44="○",AH42/50)),0)</f>
        <v>0</v>
      </c>
      <c r="AL42" s="291"/>
      <c r="AM42" s="274"/>
      <c r="AN42" s="274"/>
    </row>
    <row r="43" spans="1:40" ht="18" customHeight="1" x14ac:dyDescent="0.4">
      <c r="A43" s="62" t="s">
        <v>180</v>
      </c>
      <c r="B43" s="59"/>
      <c r="H43" s="60" t="s">
        <v>181</v>
      </c>
      <c r="M43" s="111"/>
      <c r="N43" s="322" t="s">
        <v>182</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
      <c r="B44" s="62"/>
      <c r="I44" s="274">
        <f>I42/3</f>
        <v>0</v>
      </c>
      <c r="J44" s="274"/>
      <c r="K44" s="274"/>
      <c r="M44" s="114" t="s">
        <v>183</v>
      </c>
      <c r="N44" s="133"/>
      <c r="O44" s="131"/>
      <c r="P44" s="131"/>
      <c r="Q44" s="131"/>
      <c r="R44" s="131"/>
      <c r="S44" s="131"/>
      <c r="T44" s="131"/>
      <c r="U44" s="131"/>
      <c r="V44" s="131"/>
      <c r="W44" s="131"/>
      <c r="X44" s="334"/>
      <c r="Y44" s="335"/>
      <c r="Z44" s="131"/>
      <c r="AA44" s="131"/>
      <c r="AB44" s="131"/>
      <c r="AC44" s="131"/>
      <c r="AD44" s="131"/>
      <c r="AE44" s="131"/>
      <c r="AF44" s="131"/>
      <c r="AG44" s="131"/>
      <c r="AH44" s="131"/>
      <c r="AI44" s="131"/>
      <c r="AJ44" s="131"/>
      <c r="AK44" s="131"/>
      <c r="AL44" s="131"/>
      <c r="AM44" s="131"/>
      <c r="AN44" s="131"/>
    </row>
    <row r="45" spans="1:40" ht="14.25" customHeight="1" x14ac:dyDescent="0.4">
      <c r="B45" s="62"/>
      <c r="I45" s="67"/>
      <c r="J45" s="67"/>
      <c r="K45" s="67"/>
      <c r="M45" s="60" t="s">
        <v>184</v>
      </c>
      <c r="N45" s="134"/>
      <c r="O45" s="132"/>
      <c r="P45" s="132"/>
      <c r="Q45" s="132"/>
      <c r="R45" s="132"/>
      <c r="S45" s="132"/>
      <c r="T45" s="132"/>
      <c r="U45" s="132"/>
      <c r="V45" s="132"/>
      <c r="W45" s="132"/>
      <c r="X45" s="130"/>
      <c r="Y45" s="130"/>
      <c r="Z45" s="132"/>
      <c r="AA45" s="132"/>
      <c r="AB45" s="132"/>
      <c r="AC45" s="132"/>
      <c r="AD45" s="132"/>
      <c r="AE45" s="132"/>
      <c r="AF45" s="132"/>
      <c r="AG45" s="132"/>
      <c r="AH45" s="132"/>
      <c r="AI45" s="132"/>
      <c r="AJ45" s="132"/>
      <c r="AK45" s="132"/>
      <c r="AL45" s="132"/>
      <c r="AM45" s="132"/>
      <c r="AN45" s="132"/>
    </row>
    <row r="46" spans="1:40" ht="13.5" customHeight="1" x14ac:dyDescent="0.4">
      <c r="B46" s="62"/>
      <c r="I46" s="67"/>
      <c r="J46" s="67"/>
      <c r="K46" s="67"/>
      <c r="M46" s="60" t="s">
        <v>185</v>
      </c>
      <c r="N46" s="134"/>
      <c r="O46" s="132"/>
      <c r="P46" s="132"/>
      <c r="Q46" s="132"/>
      <c r="R46" s="132"/>
      <c r="S46" s="132"/>
      <c r="T46" s="132"/>
      <c r="U46" s="132"/>
      <c r="V46" s="132"/>
      <c r="W46" s="132"/>
      <c r="X46" s="130"/>
      <c r="Y46" s="130"/>
      <c r="Z46" s="132"/>
      <c r="AA46" s="132"/>
      <c r="AB46" s="132"/>
      <c r="AC46" s="132"/>
      <c r="AD46" s="132"/>
      <c r="AE46" s="132"/>
      <c r="AF46" s="132"/>
      <c r="AG46" s="132"/>
      <c r="AH46" s="132"/>
      <c r="AI46" s="132"/>
      <c r="AJ46" s="132"/>
      <c r="AK46" s="132"/>
      <c r="AL46" s="132"/>
      <c r="AM46" s="132"/>
      <c r="AN46" s="132"/>
    </row>
    <row r="47" spans="1:40" ht="13.5" customHeight="1" x14ac:dyDescent="0.4">
      <c r="A47" s="86"/>
      <c r="B47" s="86"/>
      <c r="C47" s="86"/>
      <c r="D47" s="86"/>
      <c r="E47" s="86"/>
      <c r="F47" s="86"/>
      <c r="G47" s="86"/>
      <c r="H47" s="86"/>
      <c r="I47" s="86"/>
      <c r="J47" s="60"/>
      <c r="K47" s="60"/>
      <c r="L47" s="60"/>
      <c r="M47" s="316" t="s">
        <v>186</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187</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2" t="s">
        <v>156</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
      <c r="A51" s="62"/>
      <c r="B51" s="67"/>
      <c r="C51" s="102" t="s">
        <v>188</v>
      </c>
      <c r="D51" s="102" t="s">
        <v>189</v>
      </c>
      <c r="E51" s="101" t="s">
        <v>188</v>
      </c>
      <c r="F51" s="300" t="s">
        <v>189</v>
      </c>
      <c r="G51" s="300"/>
      <c r="H51" s="300"/>
      <c r="I51" s="296" t="s">
        <v>188</v>
      </c>
      <c r="J51" s="297"/>
      <c r="K51" s="298"/>
      <c r="L51" s="296" t="s">
        <v>189</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8"/>
      <c r="AM51" s="128"/>
      <c r="AN51" s="62"/>
    </row>
    <row r="52" spans="1:40" ht="18" customHeight="1" x14ac:dyDescent="0.4">
      <c r="A52" s="62"/>
      <c r="B52" s="75" t="s">
        <v>190</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8"/>
      <c r="AM52" s="128"/>
      <c r="AN52" s="62"/>
    </row>
    <row r="53" spans="1:40" ht="18" customHeight="1" x14ac:dyDescent="0.4">
      <c r="A53" s="62"/>
      <c r="B53" s="82" t="s">
        <v>191</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8"/>
      <c r="AM53" s="128"/>
      <c r="AN53" s="62"/>
    </row>
    <row r="54" spans="1:40" ht="18" customHeight="1" x14ac:dyDescent="0.4">
      <c r="A54" s="62"/>
      <c r="B54" s="82" t="s">
        <v>192</v>
      </c>
      <c r="C54" s="294"/>
      <c r="D54" s="295"/>
      <c r="E54" s="296" t="str">
        <f>IF($AK$3="４週",SUMIFS($AK$11:$AK$30,$B$11:$B$30,E50)/4/$AH$5,IF($AK$3="歴月",SUMIFS($AK$11:$AK$30,$B$11:$B$30,E50)/$AL$5,"記載する期間を選択してください"))</f>
        <v>記載する期間を選択してください</v>
      </c>
      <c r="F54" s="297"/>
      <c r="G54" s="297"/>
      <c r="H54" s="298"/>
      <c r="I54" s="296" t="str">
        <f>IF($AK$3="４週",SUMIFS($AK$11:$AK$30,$B$11:$B$30,I50)/4/$AH$5,IF($AK$3="歴月",SUMIFS($AK$11:$AK$30,$B$11:$B$30,I50)/$AL$5,"記載する期間を選択してください"))</f>
        <v>記載する期間を選択してください</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4" t="s">
        <v>126</v>
      </c>
      <c r="D63" s="274"/>
      <c r="E63" s="274"/>
      <c r="F63" s="60"/>
      <c r="G63" s="60"/>
    </row>
    <row r="64" spans="1:40" ht="15" customHeight="1" x14ac:dyDescent="0.4">
      <c r="A64" s="60"/>
      <c r="B64" s="97" t="s">
        <v>127</v>
      </c>
      <c r="C64" s="275" t="s">
        <v>128</v>
      </c>
      <c r="D64" s="275"/>
      <c r="E64" s="275"/>
      <c r="F64" s="60"/>
      <c r="G64" s="60"/>
    </row>
    <row r="65" spans="1:7" ht="15" customHeight="1" x14ac:dyDescent="0.4">
      <c r="A65" s="60"/>
      <c r="B65" s="97" t="s">
        <v>129</v>
      </c>
      <c r="C65" s="275" t="s">
        <v>130</v>
      </c>
      <c r="D65" s="275"/>
      <c r="E65" s="275"/>
      <c r="F65" s="60"/>
      <c r="G65" s="60"/>
    </row>
    <row r="66" spans="1:7" ht="15" customHeight="1" x14ac:dyDescent="0.4">
      <c r="A66" s="60"/>
      <c r="B66" s="97" t="s">
        <v>131</v>
      </c>
      <c r="C66" s="275" t="s">
        <v>132</v>
      </c>
      <c r="D66" s="275"/>
      <c r="E66" s="275"/>
      <c r="F66" s="60"/>
      <c r="G66" s="60"/>
    </row>
    <row r="67" spans="1:7" ht="15" customHeight="1" x14ac:dyDescent="0.4">
      <c r="A67" s="60"/>
      <c r="B67" s="97" t="s">
        <v>133</v>
      </c>
      <c r="C67" s="275" t="s">
        <v>134</v>
      </c>
      <c r="D67" s="275"/>
      <c r="E67" s="27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193</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3">
        <f t="shared" ref="AK11" si="0">IF($AK$3="歴月",SUM(F11:AJ11),SUM(F11:AG11))</f>
        <v>0</v>
      </c>
      <c r="AL11" s="71">
        <f t="shared" ref="AL11:AL31" si="1">IF($AK$3="歴月",AK11/(DAY(EOMONTH($F$9,0))/7),AK11/4)</f>
        <v>0</v>
      </c>
      <c r="AM11" s="273"/>
      <c r="AN11" s="273"/>
    </row>
    <row r="12" spans="1:40" ht="18" customHeight="1" x14ac:dyDescent="0.4">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1" si="2">IF($AK$3="歴月",SUM(F12:AJ12),SUM(F12:AG12))</f>
        <v>0</v>
      </c>
      <c r="AL12" s="71">
        <f t="shared" si="1"/>
        <v>0</v>
      </c>
      <c r="AM12" s="273"/>
      <c r="AN12" s="273"/>
    </row>
    <row r="13" spans="1:40" ht="18" customHeight="1" x14ac:dyDescent="0.4">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2"/>
        <v>0</v>
      </c>
      <c r="AL13" s="71">
        <f t="shared" si="1"/>
        <v>0</v>
      </c>
      <c r="AM13" s="273"/>
      <c r="AN13" s="273"/>
    </row>
    <row r="14" spans="1:40" ht="18" customHeight="1" x14ac:dyDescent="0.4">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2"/>
        <v>0</v>
      </c>
      <c r="AL14" s="71">
        <f t="shared" si="1"/>
        <v>0</v>
      </c>
      <c r="AM14" s="273"/>
      <c r="AN14" s="273"/>
    </row>
    <row r="15" spans="1:40" ht="18" customHeight="1" x14ac:dyDescent="0.4">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2"/>
        <v>0</v>
      </c>
      <c r="AL15" s="71">
        <f t="shared" si="1"/>
        <v>0</v>
      </c>
      <c r="AM15" s="273"/>
      <c r="AN15" s="273"/>
    </row>
    <row r="16" spans="1:40" ht="18" customHeight="1" x14ac:dyDescent="0.4">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2"/>
        <v>0</v>
      </c>
      <c r="AL16" s="71">
        <f t="shared" si="1"/>
        <v>0</v>
      </c>
      <c r="AM16" s="273"/>
      <c r="AN16" s="273"/>
    </row>
    <row r="17" spans="1:40" ht="18" customHeight="1" x14ac:dyDescent="0.4">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2"/>
        <v>0</v>
      </c>
      <c r="AL17" s="71">
        <f t="shared" si="1"/>
        <v>0</v>
      </c>
      <c r="AM17" s="273"/>
      <c r="AN17" s="273"/>
    </row>
    <row r="18" spans="1:40" ht="18" customHeight="1" x14ac:dyDescent="0.4">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2"/>
        <v>0</v>
      </c>
      <c r="AL18" s="71">
        <f t="shared" si="1"/>
        <v>0</v>
      </c>
      <c r="AM18" s="273"/>
      <c r="AN18" s="273"/>
    </row>
    <row r="19" spans="1:40" ht="18" customHeight="1" x14ac:dyDescent="0.4">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2"/>
        <v>0</v>
      </c>
      <c r="AL19" s="71">
        <f t="shared" si="1"/>
        <v>0</v>
      </c>
      <c r="AM19" s="273"/>
      <c r="AN19" s="273"/>
    </row>
    <row r="20" spans="1:40" ht="18" customHeight="1" x14ac:dyDescent="0.4">
      <c r="A20" s="74">
        <v>10</v>
      </c>
      <c r="B20" s="103" t="s">
        <v>158</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2"/>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2"/>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2"/>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2"/>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2"/>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2"/>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2"/>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2"/>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2"/>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2"/>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2"/>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+SUM(AG11:AG30)</f>
        <v>0</v>
      </c>
      <c r="AH31" s="72">
        <f t="shared" si="3"/>
        <v>0</v>
      </c>
      <c r="AI31" s="72">
        <f t="shared" si="3"/>
        <v>0</v>
      </c>
      <c r="AJ31" s="72">
        <f t="shared" si="3"/>
        <v>0</v>
      </c>
      <c r="AK31" s="152">
        <f t="shared" si="2"/>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165</v>
      </c>
      <c r="B37" s="60"/>
      <c r="D37" s="60"/>
      <c r="E37" s="60"/>
      <c r="F37" s="60"/>
      <c r="G37" s="60"/>
      <c r="H37" s="60"/>
      <c r="I37" s="60"/>
      <c r="J37" s="60"/>
      <c r="K37" s="60"/>
    </row>
    <row r="38" spans="1:40" ht="18" customHeight="1" x14ac:dyDescent="0.4">
      <c r="A38" s="112" t="s">
        <v>166</v>
      </c>
      <c r="B38" s="112"/>
      <c r="M38" s="68" t="s">
        <v>167</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-3</v>
      </c>
      <c r="E39" s="110">
        <f>IF(S2=1,11,IF(S2=2,12,S2-2))</f>
        <v>-2</v>
      </c>
      <c r="F39" s="310">
        <f>IF(S2=1,12,S2-1)</f>
        <v>-1</v>
      </c>
      <c r="G39" s="310"/>
      <c r="H39" s="310"/>
      <c r="I39" s="274" t="s">
        <v>168</v>
      </c>
      <c r="J39" s="274"/>
      <c r="K39" s="274"/>
      <c r="M39" s="280" t="s">
        <v>169</v>
      </c>
      <c r="N39" s="281"/>
      <c r="O39" s="281"/>
      <c r="P39" s="281"/>
      <c r="Q39" s="281"/>
      <c r="R39" s="281"/>
      <c r="S39" s="281"/>
      <c r="T39" s="281"/>
      <c r="U39" s="281"/>
      <c r="V39" s="281"/>
      <c r="W39" s="281"/>
      <c r="X39" s="281"/>
      <c r="Y39" s="281"/>
      <c r="Z39" s="281"/>
      <c r="AA39" s="281"/>
      <c r="AB39" s="281"/>
      <c r="AC39" s="281"/>
      <c r="AD39" s="281"/>
      <c r="AE39" s="281"/>
      <c r="AF39" s="281"/>
      <c r="AG39" s="281"/>
      <c r="AH39" s="305" t="s">
        <v>170</v>
      </c>
      <c r="AI39" s="306"/>
      <c r="AJ39" s="306"/>
      <c r="AK39" s="306"/>
      <c r="AL39" s="307"/>
      <c r="AM39" s="292" t="s">
        <v>171</v>
      </c>
      <c r="AN39" s="292"/>
    </row>
    <row r="40" spans="1:40" ht="18" customHeight="1" x14ac:dyDescent="0.4">
      <c r="A40" s="292" t="s">
        <v>194</v>
      </c>
      <c r="B40" s="292"/>
      <c r="C40" s="292"/>
      <c r="D40" s="111"/>
      <c r="E40" s="111"/>
      <c r="F40" s="308"/>
      <c r="G40" s="308"/>
      <c r="H40" s="308"/>
      <c r="I40" s="274">
        <f>SUM(D40:F40)</f>
        <v>0</v>
      </c>
      <c r="J40" s="274"/>
      <c r="K40" s="274"/>
      <c r="M40" s="331"/>
      <c r="N40" s="277" t="s">
        <v>173</v>
      </c>
      <c r="O40" s="325"/>
      <c r="P40" s="326"/>
      <c r="Q40" s="319" t="s">
        <v>195</v>
      </c>
      <c r="R40" s="320"/>
      <c r="S40" s="320"/>
      <c r="T40" s="320"/>
      <c r="U40" s="320"/>
      <c r="V40" s="320"/>
      <c r="W40" s="320"/>
      <c r="X40" s="320"/>
      <c r="Y40" s="320"/>
      <c r="Z40" s="320"/>
      <c r="AA40" s="320"/>
      <c r="AB40" s="320"/>
      <c r="AC40" s="320"/>
      <c r="AD40" s="320"/>
      <c r="AE40" s="320"/>
      <c r="AF40" s="320"/>
      <c r="AG40" s="321"/>
      <c r="AH40" s="318">
        <f>SUM(F32:AJ32)</f>
        <v>0</v>
      </c>
      <c r="AI40" s="291"/>
      <c r="AJ40" s="129" t="s">
        <v>175</v>
      </c>
      <c r="AK40" s="318">
        <f>ROUNDUP(AH40/1000,0)</f>
        <v>0</v>
      </c>
      <c r="AL40" s="291"/>
      <c r="AM40" s="311">
        <f>MIN(AH40:AK42)</f>
        <v>0</v>
      </c>
      <c r="AN40" s="339"/>
    </row>
    <row r="41" spans="1:40" ht="18" customHeight="1" x14ac:dyDescent="0.4">
      <c r="A41" s="343"/>
      <c r="B41" s="343"/>
      <c r="C41" s="343"/>
      <c r="D41" s="67"/>
      <c r="E41" s="67"/>
      <c r="F41" s="115"/>
      <c r="G41" s="115"/>
      <c r="H41" s="114" t="s">
        <v>196</v>
      </c>
      <c r="I41" s="115"/>
      <c r="J41" s="115"/>
      <c r="K41" s="115"/>
      <c r="L41" s="116"/>
      <c r="M41" s="332"/>
      <c r="N41" s="278"/>
      <c r="O41" s="327"/>
      <c r="P41" s="328"/>
      <c r="Q41" s="322" t="s">
        <v>197</v>
      </c>
      <c r="R41" s="323"/>
      <c r="S41" s="323"/>
      <c r="T41" s="323"/>
      <c r="U41" s="323"/>
      <c r="V41" s="323"/>
      <c r="W41" s="323"/>
      <c r="X41" s="323"/>
      <c r="Y41" s="323"/>
      <c r="Z41" s="323"/>
      <c r="AA41" s="323"/>
      <c r="AB41" s="323"/>
      <c r="AC41" s="323"/>
      <c r="AD41" s="323"/>
      <c r="AE41" s="323"/>
      <c r="AF41" s="323"/>
      <c r="AG41" s="324"/>
      <c r="AH41" s="280">
        <f>COUNTA(B12:B30)</f>
        <v>9</v>
      </c>
      <c r="AI41" s="282"/>
      <c r="AJ41" s="135" t="s">
        <v>178</v>
      </c>
      <c r="AK41" s="318">
        <f>ROUNDUP(AH41/20,0)</f>
        <v>1</v>
      </c>
      <c r="AL41" s="291"/>
      <c r="AM41" s="312"/>
      <c r="AN41" s="340"/>
    </row>
    <row r="42" spans="1:40" ht="18" customHeight="1" x14ac:dyDescent="0.4">
      <c r="B42" s="59"/>
      <c r="I42" s="274">
        <f>I40/3</f>
        <v>0</v>
      </c>
      <c r="J42" s="274"/>
      <c r="K42" s="274"/>
      <c r="M42" s="333"/>
      <c r="N42" s="279"/>
      <c r="O42" s="329"/>
      <c r="P42" s="330"/>
      <c r="Q42" s="322" t="s">
        <v>198</v>
      </c>
      <c r="R42" s="323"/>
      <c r="S42" s="323"/>
      <c r="T42" s="323"/>
      <c r="U42" s="323"/>
      <c r="V42" s="323"/>
      <c r="W42" s="323"/>
      <c r="X42" s="323"/>
      <c r="Y42" s="323"/>
      <c r="Z42" s="323"/>
      <c r="AA42" s="323"/>
      <c r="AB42" s="323"/>
      <c r="AC42" s="323"/>
      <c r="AD42" s="323"/>
      <c r="AE42" s="323"/>
      <c r="AF42" s="323"/>
      <c r="AG42" s="324"/>
      <c r="AH42" s="318">
        <f>ROUNDDOWN(I42,1)</f>
        <v>0</v>
      </c>
      <c r="AI42" s="291"/>
      <c r="AJ42" s="136" t="s">
        <v>178</v>
      </c>
      <c r="AK42" s="318">
        <f>ROUNDUP(AH42/10,0)</f>
        <v>0</v>
      </c>
      <c r="AL42" s="291"/>
      <c r="AM42" s="341"/>
      <c r="AN42" s="342"/>
    </row>
    <row r="43" spans="1:40" ht="18" customHeight="1" x14ac:dyDescent="0.4">
      <c r="B43" s="59"/>
      <c r="I43" s="67"/>
      <c r="J43" s="67"/>
      <c r="K43" s="67"/>
      <c r="M43" s="111"/>
      <c r="N43" s="322" t="s">
        <v>182</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
      <c r="A44" s="62"/>
      <c r="B44" s="59"/>
      <c r="H44" s="60"/>
      <c r="M44" s="60" t="s">
        <v>199</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187</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
      <c r="A48" s="62"/>
      <c r="B48" s="67"/>
      <c r="C48" s="102" t="s">
        <v>188</v>
      </c>
      <c r="D48" s="102" t="s">
        <v>189</v>
      </c>
      <c r="E48" s="101" t="s">
        <v>188</v>
      </c>
      <c r="F48" s="300" t="s">
        <v>189</v>
      </c>
      <c r="G48" s="300"/>
      <c r="H48" s="300"/>
      <c r="I48" s="296" t="s">
        <v>188</v>
      </c>
      <c r="J48" s="297"/>
      <c r="K48" s="298"/>
      <c r="L48" s="296" t="s">
        <v>189</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8"/>
      <c r="AM48" s="128"/>
      <c r="AN48" s="62"/>
    </row>
    <row r="49" spans="1:40" ht="18" customHeight="1" x14ac:dyDescent="0.4">
      <c r="A49" s="62"/>
      <c r="B49" s="75" t="s">
        <v>190</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8"/>
      <c r="AM49" s="128"/>
      <c r="AN49" s="62"/>
    </row>
    <row r="50" spans="1:40" ht="18" customHeight="1" x14ac:dyDescent="0.4">
      <c r="A50" s="62"/>
      <c r="B50" s="82" t="s">
        <v>191</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8"/>
      <c r="AM50" s="128"/>
      <c r="AN50" s="62"/>
    </row>
    <row r="51" spans="1:40" ht="18" customHeight="1" x14ac:dyDescent="0.4">
      <c r="A51" s="62"/>
      <c r="B51" s="82" t="s">
        <v>192</v>
      </c>
      <c r="C51" s="294"/>
      <c r="D51" s="295"/>
      <c r="E51" s="296" t="str">
        <f>IF($AK$3="４週",SUMIFS($AK$11:$AK$30,$B$11:$B$30,E47)/4/$AH$5,IF($AK$3="歴月",SUMIFS($AK$11:$AK$30,$B$11:$B$30,E47)/$AL$5,"記載する期間を選択してください"))</f>
        <v>記載する期間を選択してください</v>
      </c>
      <c r="F51" s="297"/>
      <c r="G51" s="297"/>
      <c r="H51" s="298"/>
      <c r="I51" s="296" t="str">
        <f>IF($AK$3="４週",SUMIFS($AK$11:$AK$30,$B$11:$B$30,I47)/4/$AH$5,IF($AK$3="歴月",SUMIFS($AK$11:$AK$30,$B$11:$B$30,I47)/$AL$5,"記載する期間を選択してください"))</f>
        <v>記載する期間を選択してください</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4" t="s">
        <v>126</v>
      </c>
      <c r="D60" s="274"/>
      <c r="E60" s="274"/>
      <c r="F60" s="60"/>
      <c r="G60" s="60"/>
    </row>
    <row r="61" spans="1:40" ht="15" customHeight="1" x14ac:dyDescent="0.4">
      <c r="A61" s="60"/>
      <c r="B61" s="97" t="s">
        <v>127</v>
      </c>
      <c r="C61" s="275" t="s">
        <v>128</v>
      </c>
      <c r="D61" s="275"/>
      <c r="E61" s="275"/>
      <c r="F61" s="60"/>
      <c r="G61" s="60"/>
    </row>
    <row r="62" spans="1:40" ht="15" customHeight="1" x14ac:dyDescent="0.4">
      <c r="A62" s="60"/>
      <c r="B62" s="97" t="s">
        <v>129</v>
      </c>
      <c r="C62" s="275" t="s">
        <v>130</v>
      </c>
      <c r="D62" s="275"/>
      <c r="E62" s="275"/>
      <c r="F62" s="60"/>
      <c r="G62" s="60"/>
    </row>
    <row r="63" spans="1:40" ht="15" customHeight="1" x14ac:dyDescent="0.4">
      <c r="A63" s="60"/>
      <c r="B63" s="97" t="s">
        <v>131</v>
      </c>
      <c r="C63" s="275" t="s">
        <v>132</v>
      </c>
      <c r="D63" s="275"/>
      <c r="E63" s="275"/>
      <c r="F63" s="60"/>
      <c r="G63" s="60"/>
    </row>
    <row r="64" spans="1:40" ht="15" customHeight="1" x14ac:dyDescent="0.4">
      <c r="A64" s="60"/>
      <c r="B64" s="97" t="s">
        <v>133</v>
      </c>
      <c r="C64" s="275" t="s">
        <v>134</v>
      </c>
      <c r="D64" s="275"/>
      <c r="E64" s="27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disablePrompts="1"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200</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3">
        <f t="shared" ref="AK11" si="0">IF($AK$3="歴月",SUM(F11:AJ11),SUM(F11:AG11))</f>
        <v>0</v>
      </c>
      <c r="AL11" s="71">
        <f t="shared" ref="AL11:AL31" si="1">IF($AK$3="歴月",AK11/(DAY(EOMONTH($F$9,0))/7),AK11/4)</f>
        <v>0</v>
      </c>
      <c r="AM11" s="273"/>
      <c r="AN11" s="273"/>
    </row>
    <row r="12" spans="1:40" ht="18" customHeight="1" x14ac:dyDescent="0.4">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1" si="2">IF($AK$3="歴月",SUM(F12:AJ12),SUM(F12:AG12))</f>
        <v>0</v>
      </c>
      <c r="AL12" s="71">
        <f t="shared" si="1"/>
        <v>0</v>
      </c>
      <c r="AM12" s="273"/>
      <c r="AN12" s="273"/>
    </row>
    <row r="13" spans="1:40" ht="18" customHeight="1" x14ac:dyDescent="0.4">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2"/>
        <v>0</v>
      </c>
      <c r="AL13" s="71">
        <f t="shared" si="1"/>
        <v>0</v>
      </c>
      <c r="AM13" s="273"/>
      <c r="AN13" s="273"/>
    </row>
    <row r="14" spans="1:40" ht="18" customHeight="1" x14ac:dyDescent="0.4">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2"/>
        <v>0</v>
      </c>
      <c r="AL14" s="71">
        <f t="shared" si="1"/>
        <v>0</v>
      </c>
      <c r="AM14" s="273"/>
      <c r="AN14" s="273"/>
    </row>
    <row r="15" spans="1:40" ht="18" customHeight="1" x14ac:dyDescent="0.4">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2"/>
        <v>0</v>
      </c>
      <c r="AL15" s="71">
        <f t="shared" si="1"/>
        <v>0</v>
      </c>
      <c r="AM15" s="273"/>
      <c r="AN15" s="273"/>
    </row>
    <row r="16" spans="1:40" ht="18" customHeight="1" x14ac:dyDescent="0.4">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2"/>
        <v>0</v>
      </c>
      <c r="AL16" s="71">
        <f t="shared" si="1"/>
        <v>0</v>
      </c>
      <c r="AM16" s="273"/>
      <c r="AN16" s="273"/>
    </row>
    <row r="17" spans="1:40" ht="18" customHeight="1" x14ac:dyDescent="0.4">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2"/>
        <v>0</v>
      </c>
      <c r="AL17" s="71">
        <f t="shared" si="1"/>
        <v>0</v>
      </c>
      <c r="AM17" s="273"/>
      <c r="AN17" s="273"/>
    </row>
    <row r="18" spans="1:40" ht="18" customHeight="1" x14ac:dyDescent="0.4">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2"/>
        <v>0</v>
      </c>
      <c r="AL18" s="71">
        <f t="shared" si="1"/>
        <v>0</v>
      </c>
      <c r="AM18" s="273"/>
      <c r="AN18" s="273"/>
    </row>
    <row r="19" spans="1:40" ht="18" customHeight="1" x14ac:dyDescent="0.4">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2"/>
        <v>0</v>
      </c>
      <c r="AL19" s="71">
        <f t="shared" si="1"/>
        <v>0</v>
      </c>
      <c r="AM19" s="273"/>
      <c r="AN19" s="273"/>
    </row>
    <row r="20" spans="1:40" ht="18" customHeight="1" x14ac:dyDescent="0.4">
      <c r="A20" s="74">
        <v>10</v>
      </c>
      <c r="B20" s="103" t="s">
        <v>201</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2"/>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2"/>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2"/>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2"/>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2"/>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2"/>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2"/>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2"/>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2"/>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2"/>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2"/>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152">
        <f t="shared" si="2"/>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165</v>
      </c>
      <c r="B37" s="60"/>
      <c r="D37" s="60"/>
      <c r="E37" s="60"/>
      <c r="F37" s="60"/>
      <c r="G37" s="60"/>
      <c r="H37" s="60"/>
      <c r="I37" s="60"/>
      <c r="J37" s="60"/>
      <c r="K37" s="60"/>
    </row>
    <row r="38" spans="1:40" ht="18" customHeight="1" x14ac:dyDescent="0.4">
      <c r="A38" s="112" t="s">
        <v>166</v>
      </c>
      <c r="B38" s="112"/>
      <c r="M38" s="68" t="s">
        <v>167</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-3</v>
      </c>
      <c r="E39" s="110">
        <f>IF(S2=1,11,IF(S2=2,12,S2-2))</f>
        <v>-2</v>
      </c>
      <c r="F39" s="310">
        <f>IF(S2=1,12,S2-1)</f>
        <v>-1</v>
      </c>
      <c r="G39" s="310"/>
      <c r="H39" s="310"/>
      <c r="I39" s="274" t="s">
        <v>168</v>
      </c>
      <c r="J39" s="274"/>
      <c r="K39" s="274"/>
      <c r="M39" s="280" t="s">
        <v>169</v>
      </c>
      <c r="N39" s="281"/>
      <c r="O39" s="281"/>
      <c r="P39" s="281"/>
      <c r="Q39" s="281"/>
      <c r="R39" s="281"/>
      <c r="S39" s="281"/>
      <c r="T39" s="281"/>
      <c r="U39" s="281"/>
      <c r="V39" s="281"/>
      <c r="W39" s="281"/>
      <c r="X39" s="281"/>
      <c r="Y39" s="281"/>
      <c r="Z39" s="281"/>
      <c r="AA39" s="281"/>
      <c r="AB39" s="281"/>
      <c r="AC39" s="281"/>
      <c r="AD39" s="281"/>
      <c r="AE39" s="281"/>
      <c r="AF39" s="281"/>
      <c r="AG39" s="281"/>
      <c r="AH39" s="305" t="s">
        <v>170</v>
      </c>
      <c r="AI39" s="306"/>
      <c r="AJ39" s="306"/>
      <c r="AK39" s="306"/>
      <c r="AL39" s="307"/>
      <c r="AM39" s="292" t="s">
        <v>171</v>
      </c>
      <c r="AN39" s="292"/>
    </row>
    <row r="40" spans="1:40" ht="18" customHeight="1" x14ac:dyDescent="0.4">
      <c r="A40" s="292" t="s">
        <v>194</v>
      </c>
      <c r="B40" s="292"/>
      <c r="C40" s="292"/>
      <c r="D40" s="111"/>
      <c r="E40" s="111"/>
      <c r="F40" s="308"/>
      <c r="G40" s="308"/>
      <c r="H40" s="308"/>
      <c r="I40" s="274">
        <f>SUM(D40:F40)</f>
        <v>0</v>
      </c>
      <c r="J40" s="274"/>
      <c r="K40" s="274"/>
      <c r="M40" s="331"/>
      <c r="N40" s="277" t="s">
        <v>173</v>
      </c>
      <c r="O40" s="325"/>
      <c r="P40" s="326"/>
      <c r="Q40" s="319" t="s">
        <v>174</v>
      </c>
      <c r="R40" s="320"/>
      <c r="S40" s="320"/>
      <c r="T40" s="320"/>
      <c r="U40" s="320"/>
      <c r="V40" s="320"/>
      <c r="W40" s="320"/>
      <c r="X40" s="320"/>
      <c r="Y40" s="320"/>
      <c r="Z40" s="320"/>
      <c r="AA40" s="320"/>
      <c r="AB40" s="320"/>
      <c r="AC40" s="320"/>
      <c r="AD40" s="320"/>
      <c r="AE40" s="320"/>
      <c r="AF40" s="320"/>
      <c r="AG40" s="321"/>
      <c r="AH40" s="318">
        <f>SUM(F32:AJ32)</f>
        <v>0</v>
      </c>
      <c r="AI40" s="291"/>
      <c r="AJ40" s="129" t="s">
        <v>175</v>
      </c>
      <c r="AK40" s="318">
        <f>ROUNDUP(AH40/450,0)</f>
        <v>0</v>
      </c>
      <c r="AL40" s="291"/>
      <c r="AM40" s="274">
        <f>MIN(AH40:AK42)</f>
        <v>0</v>
      </c>
      <c r="AN40" s="274"/>
    </row>
    <row r="41" spans="1:40" ht="18" customHeight="1" x14ac:dyDescent="0.4">
      <c r="A41" s="327"/>
      <c r="B41" s="327"/>
      <c r="C41" s="327"/>
      <c r="D41" s="67"/>
      <c r="E41" s="67"/>
      <c r="F41" s="67"/>
      <c r="G41" s="67"/>
      <c r="H41" s="67"/>
      <c r="I41" s="67" t="s">
        <v>202</v>
      </c>
      <c r="J41" s="67"/>
      <c r="K41" s="67"/>
      <c r="M41" s="332"/>
      <c r="N41" s="278"/>
      <c r="O41" s="327"/>
      <c r="P41" s="328"/>
      <c r="Q41" s="322" t="s">
        <v>177</v>
      </c>
      <c r="R41" s="323"/>
      <c r="S41" s="323"/>
      <c r="T41" s="323"/>
      <c r="U41" s="323"/>
      <c r="V41" s="323"/>
      <c r="W41" s="323"/>
      <c r="X41" s="323"/>
      <c r="Y41" s="323"/>
      <c r="Z41" s="323"/>
      <c r="AA41" s="323"/>
      <c r="AB41" s="323"/>
      <c r="AC41" s="323"/>
      <c r="AD41" s="323"/>
      <c r="AE41" s="323"/>
      <c r="AF41" s="323"/>
      <c r="AG41" s="324"/>
      <c r="AH41" s="280">
        <f>COUNTA(B12:B30)</f>
        <v>9</v>
      </c>
      <c r="AI41" s="281"/>
      <c r="AJ41" s="135" t="s">
        <v>178</v>
      </c>
      <c r="AK41" s="318">
        <f>ROUNDUP(AH41/10,0)</f>
        <v>1</v>
      </c>
      <c r="AL41" s="291"/>
      <c r="AM41" s="274"/>
      <c r="AN41" s="274"/>
    </row>
    <row r="42" spans="1:40" ht="18" customHeight="1" x14ac:dyDescent="0.4">
      <c r="A42" s="343"/>
      <c r="B42" s="343"/>
      <c r="C42" s="343"/>
      <c r="D42" s="67"/>
      <c r="E42" s="67"/>
      <c r="F42" s="343"/>
      <c r="G42" s="343"/>
      <c r="H42" s="343"/>
      <c r="I42" s="274">
        <f>I40/3</f>
        <v>0</v>
      </c>
      <c r="J42" s="274"/>
      <c r="K42" s="274"/>
      <c r="M42" s="333"/>
      <c r="N42" s="279"/>
      <c r="O42" s="329"/>
      <c r="P42" s="330"/>
      <c r="Q42" s="322" t="s">
        <v>179</v>
      </c>
      <c r="R42" s="323"/>
      <c r="S42" s="323"/>
      <c r="T42" s="323"/>
      <c r="U42" s="323"/>
      <c r="V42" s="323"/>
      <c r="W42" s="323"/>
      <c r="X42" s="323"/>
      <c r="Y42" s="323"/>
      <c r="Z42" s="323"/>
      <c r="AA42" s="323"/>
      <c r="AB42" s="323"/>
      <c r="AC42" s="323"/>
      <c r="AD42" s="323"/>
      <c r="AE42" s="323"/>
      <c r="AF42" s="323"/>
      <c r="AG42" s="324"/>
      <c r="AH42" s="318">
        <f>ROUNDDOWN(I42,1)</f>
        <v>0</v>
      </c>
      <c r="AI42" s="291"/>
      <c r="AJ42" s="136" t="s">
        <v>178</v>
      </c>
      <c r="AK42" s="318">
        <f>ROUNDUP(AH42/40,0)</f>
        <v>0</v>
      </c>
      <c r="AL42" s="291"/>
      <c r="AM42" s="274"/>
      <c r="AN42" s="274"/>
    </row>
    <row r="43" spans="1:40" ht="18" customHeight="1" x14ac:dyDescent="0.4">
      <c r="B43" s="62"/>
      <c r="M43" s="111"/>
      <c r="N43" s="322" t="s">
        <v>182</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187</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188</v>
      </c>
      <c r="D47" s="102" t="s">
        <v>189</v>
      </c>
      <c r="E47" s="101" t="s">
        <v>188</v>
      </c>
      <c r="F47" s="300" t="s">
        <v>189</v>
      </c>
      <c r="G47" s="300"/>
      <c r="H47" s="300"/>
      <c r="I47" s="296" t="s">
        <v>188</v>
      </c>
      <c r="J47" s="297"/>
      <c r="K47" s="298"/>
      <c r="L47" s="296" t="s">
        <v>189</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8"/>
      <c r="AM47" s="128"/>
      <c r="AN47" s="62"/>
    </row>
    <row r="48" spans="1:40" ht="18" customHeight="1" x14ac:dyDescent="0.4">
      <c r="A48" s="62"/>
      <c r="B48" s="75" t="s">
        <v>190</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8"/>
      <c r="AM48" s="128"/>
      <c r="AN48" s="62"/>
    </row>
    <row r="49" spans="1:40" ht="18" customHeight="1" x14ac:dyDescent="0.4">
      <c r="A49" s="62"/>
      <c r="B49" s="82" t="s">
        <v>191</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8"/>
      <c r="AM49" s="128"/>
      <c r="AN49" s="62"/>
    </row>
    <row r="50" spans="1:40" ht="18" customHeight="1" x14ac:dyDescent="0.4">
      <c r="A50" s="62"/>
      <c r="B50" s="82" t="s">
        <v>192</v>
      </c>
      <c r="C50" s="294"/>
      <c r="D50" s="295"/>
      <c r="E50" s="296" t="str">
        <f>IF($AK$3="４週",SUMIFS($AK$11:$AK$30,$B$11:$B$30,E46)/4/$AH$5,IF($AK$3="歴月",SUMIFS($AK$11:$AK$30,$B$11:$B$30,E46)/$AL$5,"記載する期間を選択してください"))</f>
        <v>記載する期間を選択してください</v>
      </c>
      <c r="F50" s="297"/>
      <c r="G50" s="297"/>
      <c r="H50" s="298"/>
      <c r="I50" s="296" t="str">
        <f>IF($AK$3="４週",SUMIFS($AK$11:$AK$30,$B$11:$B$30,I46)/4/$AH$5,IF($AK$3="歴月",SUMIFS($AK$11:$AK$30,$B$11:$B$30,I46)/$AL$5,"記載する期間を選択してください"))</f>
        <v>記載する期間を選択してください</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203</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3">
        <f t="shared" ref="AK11" si="0">IF($AK$3="歴月",SUM(F11:AJ11),SUM(F11:AG11))</f>
        <v>0</v>
      </c>
      <c r="AL11" s="71">
        <f t="shared" ref="AL11:AL31" si="1">IF($AK$3="歴月",AK11/(DAY(EOMONTH($F$9,0))/7),AK11/4)</f>
        <v>0</v>
      </c>
      <c r="AM11" s="273"/>
      <c r="AN11" s="273"/>
    </row>
    <row r="12" spans="1:40" ht="18" customHeight="1" x14ac:dyDescent="0.4">
      <c r="A12" s="74">
        <v>2</v>
      </c>
      <c r="B12" s="103" t="s">
        <v>157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ref="AK12:AK31" si="2">IF($AK$3="歴月",SUM(F12:AJ12),SUM(F12:AG12))</f>
        <v>0</v>
      </c>
      <c r="AL12" s="71">
        <f t="shared" si="1"/>
        <v>0</v>
      </c>
      <c r="AM12" s="273"/>
      <c r="AN12" s="273"/>
    </row>
    <row r="13" spans="1:40" ht="18" customHeight="1" x14ac:dyDescent="0.4">
      <c r="A13" s="74">
        <v>3</v>
      </c>
      <c r="B13" s="103" t="s">
        <v>157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2"/>
        <v>0</v>
      </c>
      <c r="AL13" s="71">
        <f t="shared" si="1"/>
        <v>0</v>
      </c>
      <c r="AM13" s="273"/>
      <c r="AN13" s="273"/>
    </row>
    <row r="14" spans="1:40" ht="18" customHeight="1" x14ac:dyDescent="0.4">
      <c r="A14" s="74">
        <v>4</v>
      </c>
      <c r="B14" s="103" t="s">
        <v>158</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2"/>
        <v>0</v>
      </c>
      <c r="AL14" s="71">
        <f t="shared" si="1"/>
        <v>0</v>
      </c>
      <c r="AM14" s="273"/>
      <c r="AN14" s="273"/>
    </row>
    <row r="15" spans="1:40" ht="18" customHeight="1" x14ac:dyDescent="0.4">
      <c r="A15" s="74">
        <v>5</v>
      </c>
      <c r="B15" s="103" t="s">
        <v>158</v>
      </c>
      <c r="C15" s="83" t="s">
        <v>131</v>
      </c>
      <c r="D15" s="104"/>
      <c r="E15" s="105" t="s">
        <v>159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2"/>
        <v>0</v>
      </c>
      <c r="AL15" s="71">
        <f t="shared" si="1"/>
        <v>0</v>
      </c>
      <c r="AM15" s="273"/>
      <c r="AN15" s="273"/>
    </row>
    <row r="16" spans="1:40" ht="18" customHeight="1" x14ac:dyDescent="0.4">
      <c r="A16" s="74">
        <v>6</v>
      </c>
      <c r="B16" s="103" t="s">
        <v>158</v>
      </c>
      <c r="C16" s="83" t="s">
        <v>133</v>
      </c>
      <c r="D16" s="104"/>
      <c r="E16" s="105" t="s">
        <v>160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2"/>
        <v>0</v>
      </c>
      <c r="AL16" s="71">
        <f t="shared" si="1"/>
        <v>0</v>
      </c>
      <c r="AM16" s="273"/>
      <c r="AN16" s="273"/>
    </row>
    <row r="17" spans="1:40" ht="18" customHeight="1" x14ac:dyDescent="0.4">
      <c r="A17" s="74">
        <v>7</v>
      </c>
      <c r="B17" s="103" t="s">
        <v>158</v>
      </c>
      <c r="C17" s="83" t="s">
        <v>133</v>
      </c>
      <c r="D17" s="104"/>
      <c r="E17" s="105" t="s">
        <v>161</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2"/>
        <v>0</v>
      </c>
      <c r="AL17" s="71">
        <f t="shared" si="1"/>
        <v>0</v>
      </c>
      <c r="AM17" s="273"/>
      <c r="AN17" s="273"/>
    </row>
    <row r="18" spans="1:40" ht="18" customHeight="1" x14ac:dyDescent="0.4">
      <c r="A18" s="74">
        <v>8</v>
      </c>
      <c r="B18" s="103" t="s">
        <v>158</v>
      </c>
      <c r="C18" s="83" t="s">
        <v>133</v>
      </c>
      <c r="D18" s="104"/>
      <c r="E18" s="105" t="s">
        <v>162</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2"/>
        <v>0</v>
      </c>
      <c r="AL18" s="71">
        <f t="shared" si="1"/>
        <v>0</v>
      </c>
      <c r="AM18" s="273"/>
      <c r="AN18" s="273"/>
    </row>
    <row r="19" spans="1:40" ht="18" customHeight="1" x14ac:dyDescent="0.4">
      <c r="A19" s="74">
        <v>9</v>
      </c>
      <c r="B19" s="103" t="s">
        <v>158</v>
      </c>
      <c r="C19" s="83" t="s">
        <v>133</v>
      </c>
      <c r="D19" s="104"/>
      <c r="E19" s="105" t="s">
        <v>163</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2"/>
        <v>0</v>
      </c>
      <c r="AL19" s="71">
        <f t="shared" si="1"/>
        <v>0</v>
      </c>
      <c r="AM19" s="273"/>
      <c r="AN19" s="273"/>
    </row>
    <row r="20" spans="1:40" ht="18" customHeight="1" x14ac:dyDescent="0.4">
      <c r="A20" s="74">
        <v>10</v>
      </c>
      <c r="B20" s="103" t="s">
        <v>158</v>
      </c>
      <c r="C20" s="83" t="s">
        <v>133</v>
      </c>
      <c r="D20" s="104"/>
      <c r="E20" s="105" t="s">
        <v>164</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2"/>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2"/>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2"/>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2"/>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2"/>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2"/>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2"/>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2"/>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2"/>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2"/>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2"/>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152">
        <f t="shared" si="2"/>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165</v>
      </c>
      <c r="B37" s="60"/>
      <c r="D37" s="60"/>
      <c r="E37" s="60"/>
      <c r="F37" s="60"/>
      <c r="G37" s="60"/>
      <c r="H37" s="60"/>
      <c r="I37" s="60"/>
      <c r="J37" s="60"/>
      <c r="K37" s="60"/>
    </row>
    <row r="38" spans="1:40" ht="18" customHeight="1" x14ac:dyDescent="0.4">
      <c r="A38" s="112" t="s">
        <v>166</v>
      </c>
      <c r="B38" s="112"/>
      <c r="M38" s="68" t="s">
        <v>167</v>
      </c>
      <c r="N38" s="60"/>
      <c r="P38" s="60"/>
      <c r="Q38" s="60"/>
      <c r="R38" s="60"/>
      <c r="S38" s="60"/>
      <c r="T38" s="60"/>
      <c r="U38" s="134"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-3</v>
      </c>
      <c r="E39" s="110">
        <f>IF(S2=1,11,IF(S2=2,12,S2-2))</f>
        <v>-2</v>
      </c>
      <c r="F39" s="310">
        <f>IF(S2=1,12,S2-1)</f>
        <v>-1</v>
      </c>
      <c r="G39" s="310"/>
      <c r="H39" s="310"/>
      <c r="I39" s="274" t="s">
        <v>168</v>
      </c>
      <c r="J39" s="274"/>
      <c r="K39" s="274"/>
      <c r="M39" s="280" t="s">
        <v>169</v>
      </c>
      <c r="N39" s="281"/>
      <c r="O39" s="281"/>
      <c r="P39" s="281"/>
      <c r="Q39" s="281"/>
      <c r="R39" s="281"/>
      <c r="S39" s="281"/>
      <c r="T39" s="281"/>
      <c r="U39" s="281"/>
      <c r="V39" s="281"/>
      <c r="W39" s="281"/>
      <c r="X39" s="281"/>
      <c r="Y39" s="281"/>
      <c r="Z39" s="281"/>
      <c r="AA39" s="281"/>
      <c r="AB39" s="281"/>
      <c r="AC39" s="281"/>
      <c r="AD39" s="281"/>
      <c r="AE39" s="281"/>
      <c r="AF39" s="281"/>
      <c r="AG39" s="281"/>
      <c r="AH39" s="305" t="s">
        <v>170</v>
      </c>
      <c r="AI39" s="306"/>
      <c r="AJ39" s="306"/>
      <c r="AK39" s="306"/>
      <c r="AL39" s="307"/>
      <c r="AM39" s="292" t="s">
        <v>171</v>
      </c>
      <c r="AN39" s="292"/>
    </row>
    <row r="40" spans="1:40" ht="18" customHeight="1" x14ac:dyDescent="0.4">
      <c r="A40" s="292" t="s">
        <v>194</v>
      </c>
      <c r="B40" s="292"/>
      <c r="C40" s="292"/>
      <c r="D40" s="111"/>
      <c r="E40" s="111"/>
      <c r="F40" s="308"/>
      <c r="G40" s="308"/>
      <c r="H40" s="308"/>
      <c r="I40" s="274">
        <f>SUM(D40:F40)</f>
        <v>0</v>
      </c>
      <c r="J40" s="274"/>
      <c r="K40" s="274"/>
      <c r="M40" s="331"/>
      <c r="N40" s="277" t="s">
        <v>173</v>
      </c>
      <c r="O40" s="325"/>
      <c r="P40" s="326"/>
      <c r="Q40" s="319" t="s">
        <v>174</v>
      </c>
      <c r="R40" s="320"/>
      <c r="S40" s="320"/>
      <c r="T40" s="320"/>
      <c r="U40" s="320"/>
      <c r="V40" s="320"/>
      <c r="W40" s="320"/>
      <c r="X40" s="320"/>
      <c r="Y40" s="320"/>
      <c r="Z40" s="320"/>
      <c r="AA40" s="320"/>
      <c r="AB40" s="320"/>
      <c r="AC40" s="320"/>
      <c r="AD40" s="320"/>
      <c r="AE40" s="320"/>
      <c r="AF40" s="320"/>
      <c r="AG40" s="321"/>
      <c r="AH40" s="318">
        <f>SUM(F32:AJ32)</f>
        <v>0</v>
      </c>
      <c r="AI40" s="291"/>
      <c r="AJ40" s="129" t="s">
        <v>175</v>
      </c>
      <c r="AK40" s="318">
        <f>ROUNDUP(AH40/450,0)</f>
        <v>0</v>
      </c>
      <c r="AL40" s="291"/>
      <c r="AM40" s="274">
        <f>MIN(AH40:AK42)</f>
        <v>0</v>
      </c>
      <c r="AN40" s="274"/>
    </row>
    <row r="41" spans="1:40" ht="18" customHeight="1" x14ac:dyDescent="0.4">
      <c r="A41" s="327"/>
      <c r="B41" s="327"/>
      <c r="C41" s="327"/>
      <c r="D41" s="67"/>
      <c r="E41" s="67"/>
      <c r="F41" s="67"/>
      <c r="G41" s="67"/>
      <c r="H41" s="67"/>
      <c r="I41" s="67" t="s">
        <v>202</v>
      </c>
      <c r="J41" s="67"/>
      <c r="K41" s="67"/>
      <c r="M41" s="332"/>
      <c r="N41" s="278"/>
      <c r="O41" s="327"/>
      <c r="P41" s="328"/>
      <c r="Q41" s="322" t="s">
        <v>177</v>
      </c>
      <c r="R41" s="323"/>
      <c r="S41" s="323"/>
      <c r="T41" s="323"/>
      <c r="U41" s="323"/>
      <c r="V41" s="323"/>
      <c r="W41" s="323"/>
      <c r="X41" s="323"/>
      <c r="Y41" s="323"/>
      <c r="Z41" s="323"/>
      <c r="AA41" s="323"/>
      <c r="AB41" s="323"/>
      <c r="AC41" s="323"/>
      <c r="AD41" s="323"/>
      <c r="AE41" s="323"/>
      <c r="AF41" s="323"/>
      <c r="AG41" s="324"/>
      <c r="AH41" s="280">
        <f>COUNTA(B12:B30)</f>
        <v>9</v>
      </c>
      <c r="AI41" s="281"/>
      <c r="AJ41" s="135" t="s">
        <v>178</v>
      </c>
      <c r="AK41" s="318">
        <f>ROUNDUP(AH41/10,0)</f>
        <v>1</v>
      </c>
      <c r="AL41" s="291"/>
      <c r="AM41" s="274"/>
      <c r="AN41" s="274"/>
    </row>
    <row r="42" spans="1:40" ht="18" customHeight="1" x14ac:dyDescent="0.4">
      <c r="A42" s="343"/>
      <c r="B42" s="343"/>
      <c r="C42" s="343"/>
      <c r="D42" s="67"/>
      <c r="E42" s="67"/>
      <c r="F42" s="343"/>
      <c r="G42" s="343"/>
      <c r="H42" s="343"/>
      <c r="I42" s="274">
        <f>I40/3</f>
        <v>0</v>
      </c>
      <c r="J42" s="274"/>
      <c r="K42" s="274"/>
      <c r="M42" s="333"/>
      <c r="N42" s="279"/>
      <c r="O42" s="329"/>
      <c r="P42" s="330"/>
      <c r="Q42" s="322" t="s">
        <v>179</v>
      </c>
      <c r="R42" s="323"/>
      <c r="S42" s="323"/>
      <c r="T42" s="323"/>
      <c r="U42" s="323"/>
      <c r="V42" s="323"/>
      <c r="W42" s="323"/>
      <c r="X42" s="323"/>
      <c r="Y42" s="323"/>
      <c r="Z42" s="323"/>
      <c r="AA42" s="323"/>
      <c r="AB42" s="323"/>
      <c r="AC42" s="323"/>
      <c r="AD42" s="323"/>
      <c r="AE42" s="323"/>
      <c r="AF42" s="323"/>
      <c r="AG42" s="324"/>
      <c r="AH42" s="318">
        <f>ROUNDDOWN(I42,1)</f>
        <v>0</v>
      </c>
      <c r="AI42" s="291"/>
      <c r="AJ42" s="136" t="s">
        <v>178</v>
      </c>
      <c r="AK42" s="318">
        <f>ROUNDUP(AH42/40,0)</f>
        <v>0</v>
      </c>
      <c r="AL42" s="291"/>
      <c r="AM42" s="274"/>
      <c r="AN42" s="274"/>
    </row>
    <row r="43" spans="1:40" ht="18" customHeight="1" x14ac:dyDescent="0.4">
      <c r="B43" s="62"/>
      <c r="I43" s="343"/>
      <c r="J43" s="343"/>
      <c r="K43" s="343"/>
      <c r="M43" s="111"/>
      <c r="N43" s="322" t="s">
        <v>182</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187</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188</v>
      </c>
      <c r="D47" s="102" t="s">
        <v>189</v>
      </c>
      <c r="E47" s="101" t="s">
        <v>188</v>
      </c>
      <c r="F47" s="300" t="s">
        <v>189</v>
      </c>
      <c r="G47" s="300"/>
      <c r="H47" s="300"/>
      <c r="I47" s="296" t="s">
        <v>188</v>
      </c>
      <c r="J47" s="297"/>
      <c r="K47" s="298"/>
      <c r="L47" s="296" t="s">
        <v>189</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8"/>
      <c r="AM47" s="128"/>
      <c r="AN47" s="62"/>
    </row>
    <row r="48" spans="1:40" ht="18" customHeight="1" x14ac:dyDescent="0.4">
      <c r="A48" s="62"/>
      <c r="B48" s="75" t="s">
        <v>190</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8"/>
      <c r="AM48" s="128"/>
      <c r="AN48" s="62"/>
    </row>
    <row r="49" spans="1:40" ht="18" customHeight="1" x14ac:dyDescent="0.4">
      <c r="A49" s="62"/>
      <c r="B49" s="82" t="s">
        <v>191</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8"/>
      <c r="AM49" s="128"/>
      <c r="AN49" s="62"/>
    </row>
    <row r="50" spans="1:40" ht="18" customHeight="1" x14ac:dyDescent="0.4">
      <c r="A50" s="62"/>
      <c r="B50" s="82" t="s">
        <v>192</v>
      </c>
      <c r="C50" s="294"/>
      <c r="D50" s="295"/>
      <c r="E50" s="296" t="str">
        <f>IF($AK$3="４週",SUMIFS($AK$11:$AK$30,$B$11:$B$30,E46)/4/$AH$5,IF($AK$3="歴月",SUMIFS($AK$11:$AK$30,$B$11:$B$30,E46)/$AL$5,"記載する期間を選択してください"))</f>
        <v>記載する期間を選択してください</v>
      </c>
      <c r="F50" s="297"/>
      <c r="G50" s="297"/>
      <c r="H50" s="298"/>
      <c r="I50" s="296" t="str">
        <f>IF($AK$3="４週",SUMIFS($AK$11:$AK$30,$B$11:$B$30,I46)/4/$AH$5,IF($AK$3="歴月",SUMIFS($AK$11:$AK$30,$B$11:$B$30,I46)/$AL$5,"記載する期間を選択してください"))</f>
        <v>記載する期間を選択してください</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disablePrompts="1"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204</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8" customHeight="1" x14ac:dyDescent="0.4">
      <c r="A13" s="74">
        <v>3</v>
      </c>
      <c r="B13" s="103" t="s">
        <v>206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207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c r="AN37"/>
      <c r="AO37"/>
      <c r="AP37"/>
      <c r="AQ37"/>
    </row>
    <row r="38" spans="1:43" ht="18" customHeight="1" x14ac:dyDescent="0.4">
      <c r="A38" s="348" t="s">
        <v>211</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275">
        <f>SUM(D38:AI38)</f>
        <v>0</v>
      </c>
      <c r="AK38" s="275"/>
      <c r="AL38" s="346" t="e">
        <f>ROUNDUP(AJ38/AJ39,1)</f>
        <v>#DIV/0!</v>
      </c>
      <c r="AM38"/>
      <c r="AN38"/>
      <c r="AO38"/>
      <c r="AP38"/>
      <c r="AQ38"/>
    </row>
    <row r="39" spans="1:43" ht="18" customHeight="1" x14ac:dyDescent="0.4">
      <c r="A39" s="348" t="s">
        <v>212</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+SUM(D39:AI39)</f>
        <v>0</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4" t="s">
        <v>169</v>
      </c>
      <c r="B42" s="274"/>
      <c r="C42" s="274" t="s">
        <v>205</v>
      </c>
      <c r="D42" s="274"/>
      <c r="E42" s="274" t="s">
        <v>207</v>
      </c>
      <c r="F42" s="274"/>
      <c r="G42" s="274"/>
      <c r="H42" s="274"/>
      <c r="I42" s="274" t="s">
        <v>213</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171</v>
      </c>
      <c r="B43" s="292"/>
      <c r="C43" s="349" t="e">
        <f>ROUNDDOWN(IF(AL38&lt;=60,1,1+ROUNDUP((AL38-60)/40,0)),1)</f>
        <v>#DIV/0!</v>
      </c>
      <c r="D43" s="349"/>
      <c r="E43" s="349" t="e">
        <f>ROUNDDOWN(AL38/2,1)</f>
        <v>#DIV/0!</v>
      </c>
      <c r="F43" s="349"/>
      <c r="G43" s="349"/>
      <c r="H43" s="349"/>
      <c r="I43" s="349" t="e">
        <f>ROUNDDOWN(AL38/4,1)</f>
        <v>#DIV/0!</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187</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
      <c r="A46" s="62"/>
      <c r="B46" s="67"/>
      <c r="C46" s="102" t="s">
        <v>188</v>
      </c>
      <c r="D46" s="102" t="s">
        <v>189</v>
      </c>
      <c r="E46" s="101" t="s">
        <v>188</v>
      </c>
      <c r="F46" s="300" t="s">
        <v>189</v>
      </c>
      <c r="G46" s="300"/>
      <c r="H46" s="300"/>
      <c r="I46" s="296" t="s">
        <v>188</v>
      </c>
      <c r="J46" s="297"/>
      <c r="K46" s="298"/>
      <c r="L46" s="296" t="s">
        <v>189</v>
      </c>
      <c r="M46" s="297"/>
      <c r="N46" s="298"/>
      <c r="O46" s="296" t="s">
        <v>188</v>
      </c>
      <c r="P46" s="297"/>
      <c r="Q46" s="298"/>
      <c r="R46" s="296" t="s">
        <v>189</v>
      </c>
      <c r="S46" s="297"/>
      <c r="T46" s="298"/>
      <c r="U46" s="296" t="s">
        <v>188</v>
      </c>
      <c r="V46" s="297"/>
      <c r="W46" s="298"/>
      <c r="X46" s="296" t="s">
        <v>189</v>
      </c>
      <c r="Y46" s="297"/>
      <c r="Z46" s="298"/>
      <c r="AA46" s="296" t="s">
        <v>188</v>
      </c>
      <c r="AB46" s="297"/>
      <c r="AC46" s="298"/>
      <c r="AD46" s="296" t="s">
        <v>189</v>
      </c>
      <c r="AE46" s="297"/>
      <c r="AF46" s="298"/>
      <c r="AG46" s="296" t="s">
        <v>188</v>
      </c>
      <c r="AH46" s="297"/>
      <c r="AI46" s="298"/>
      <c r="AJ46" s="296" t="s">
        <v>189</v>
      </c>
      <c r="AK46" s="298"/>
      <c r="AL46" s="101" t="s">
        <v>27</v>
      </c>
      <c r="AM46" s="101" t="s">
        <v>214</v>
      </c>
      <c r="AN46" s="62"/>
    </row>
    <row r="47" spans="1:43" ht="18" customHeight="1" x14ac:dyDescent="0.4">
      <c r="A47" s="62"/>
      <c r="B47" s="75" t="s">
        <v>190</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191</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192</v>
      </c>
      <c r="C49" s="302" t="str">
        <f>IF($AK$3="４週",SUMIFS($AK$11:$AK$30,$B$11:$B$30,C45)/4/$AH$5,IF($AK$3="歴月",SUMIFS($AK$11:$AK$30,$B$11:$B$30,C45)/$AL$5,"記載する期間を選択してください"))</f>
        <v>記載する期間を選択してください</v>
      </c>
      <c r="D49" s="304"/>
      <c r="E49" s="350" t="str">
        <f>IF($AK$3="４週",SUMIFS($AK$11:$AK$30,$B$11:$B$30,E45)/4/$AH$5,IF($AK$3="歴月",SUMIFS($AK$11:$AK$30,$B$11:$B$30,E45)/$AL$5,"記載する期間を選択してください"))</f>
        <v>記載する期間を選択してください</v>
      </c>
      <c r="F49" s="351"/>
      <c r="G49" s="351"/>
      <c r="H49" s="352"/>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215</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t="s">
        <v>205</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6.5" customHeight="1" x14ac:dyDescent="0.4">
      <c r="A13" s="74">
        <v>3</v>
      </c>
      <c r="B13" s="103" t="s">
        <v>206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t="s">
        <v>207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208</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209</v>
      </c>
      <c r="AK37" s="274"/>
      <c r="AL37" s="82" t="s">
        <v>210</v>
      </c>
      <c r="AM37" s="82" t="s">
        <v>216</v>
      </c>
      <c r="AN37"/>
      <c r="AO37"/>
      <c r="AP37"/>
      <c r="AQ37"/>
    </row>
    <row r="38" spans="1:43" ht="18" customHeight="1" x14ac:dyDescent="0.4">
      <c r="A38" s="348" t="s">
        <v>217</v>
      </c>
      <c r="B38" s="348"/>
      <c r="C38" s="348"/>
      <c r="D38" s="72">
        <f>SUM(D39:D43)</f>
        <v>0</v>
      </c>
      <c r="E38" s="72">
        <f>SUM(E39:E43)</f>
        <v>0</v>
      </c>
      <c r="F38" s="349">
        <f>SUM(F39:H43)</f>
        <v>0</v>
      </c>
      <c r="G38" s="349"/>
      <c r="H38" s="349"/>
      <c r="I38" s="349">
        <f>SUM(I39:K43)</f>
        <v>0</v>
      </c>
      <c r="J38" s="349"/>
      <c r="K38" s="349"/>
      <c r="L38" s="349">
        <f>SUM(L39:N43)</f>
        <v>0</v>
      </c>
      <c r="M38" s="349"/>
      <c r="N38" s="349"/>
      <c r="O38" s="349">
        <f>SUM(O39:Q43)</f>
        <v>0</v>
      </c>
      <c r="P38" s="349"/>
      <c r="Q38" s="349"/>
      <c r="R38" s="349">
        <f>SUM(R39:T43)</f>
        <v>0</v>
      </c>
      <c r="S38" s="349"/>
      <c r="T38" s="349"/>
      <c r="U38" s="349">
        <f>SUM(U39:W43)</f>
        <v>0</v>
      </c>
      <c r="V38" s="349"/>
      <c r="W38" s="349"/>
      <c r="X38" s="349">
        <f>SUM(X39:Z43)</f>
        <v>0</v>
      </c>
      <c r="Y38" s="349"/>
      <c r="Z38" s="349"/>
      <c r="AA38" s="349">
        <f>SUM(AA39:AC43)</f>
        <v>0</v>
      </c>
      <c r="AB38" s="349"/>
      <c r="AC38" s="349"/>
      <c r="AD38" s="349">
        <f>SUM(AD39:AF43)</f>
        <v>0</v>
      </c>
      <c r="AE38" s="349"/>
      <c r="AF38" s="349"/>
      <c r="AG38" s="349">
        <f>SUM(AG39:AI43)</f>
        <v>0</v>
      </c>
      <c r="AH38" s="349"/>
      <c r="AI38" s="349"/>
      <c r="AJ38" s="275">
        <f t="shared" ref="AJ38:AJ43" si="3">SUM(D38:AI38)</f>
        <v>0</v>
      </c>
      <c r="AK38" s="275"/>
      <c r="AL38" s="346" t="e">
        <f>ROUNDUP(((AJ38-AJ44-AJ45)+AJ44*0.5+AJ45*0.75)/AJ46,1)</f>
        <v>#DIV/0!</v>
      </c>
      <c r="AM38" s="346" t="e">
        <f>ROUND((2*AJ39+3*AJ40+4*AJ41+5*AJ42+6*AJ43)/AJ38,1)</f>
        <v>#DIV/0!</v>
      </c>
      <c r="AN38"/>
      <c r="AO38"/>
      <c r="AP38"/>
      <c r="AQ38"/>
    </row>
    <row r="39" spans="1:43" ht="18" customHeight="1" x14ac:dyDescent="0.4">
      <c r="A39" s="322" t="s">
        <v>218</v>
      </c>
      <c r="B39" s="323"/>
      <c r="C39" s="324"/>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275">
        <f t="shared" si="3"/>
        <v>0</v>
      </c>
      <c r="AK39" s="275"/>
      <c r="AL39" s="355"/>
      <c r="AM39" s="355"/>
      <c r="AN39"/>
      <c r="AO39"/>
      <c r="AP39"/>
      <c r="AQ39"/>
    </row>
    <row r="40" spans="1:43" ht="18" customHeight="1" x14ac:dyDescent="0.4">
      <c r="A40" s="322" t="s">
        <v>219</v>
      </c>
      <c r="B40" s="323"/>
      <c r="C40" s="324"/>
      <c r="D40" s="69"/>
      <c r="E40" s="69"/>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275">
        <f t="shared" si="3"/>
        <v>0</v>
      </c>
      <c r="AK40" s="275"/>
      <c r="AL40" s="355"/>
      <c r="AM40" s="355"/>
      <c r="AN40"/>
      <c r="AO40"/>
      <c r="AP40"/>
      <c r="AQ40"/>
    </row>
    <row r="41" spans="1:43" ht="18" customHeight="1" x14ac:dyDescent="0.4">
      <c r="A41" s="322" t="s">
        <v>220</v>
      </c>
      <c r="B41" s="323"/>
      <c r="C41" s="324"/>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275">
        <f t="shared" si="3"/>
        <v>0</v>
      </c>
      <c r="AK41" s="275"/>
      <c r="AL41" s="355"/>
      <c r="AM41" s="355"/>
      <c r="AN41"/>
      <c r="AO41"/>
      <c r="AP41"/>
      <c r="AQ41"/>
    </row>
    <row r="42" spans="1:43" ht="18" customHeight="1" x14ac:dyDescent="0.4">
      <c r="A42" s="322" t="s">
        <v>221</v>
      </c>
      <c r="B42" s="323"/>
      <c r="C42" s="324"/>
      <c r="D42" s="69"/>
      <c r="E42" s="69"/>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275">
        <f t="shared" si="3"/>
        <v>0</v>
      </c>
      <c r="AK42" s="275"/>
      <c r="AL42" s="355"/>
      <c r="AM42" s="355"/>
      <c r="AN42"/>
      <c r="AO42"/>
      <c r="AP42"/>
      <c r="AQ42"/>
    </row>
    <row r="43" spans="1:43" ht="18" customHeight="1" x14ac:dyDescent="0.4">
      <c r="A43" s="322" t="s">
        <v>222</v>
      </c>
      <c r="B43" s="323"/>
      <c r="C43" s="324"/>
      <c r="D43" s="69"/>
      <c r="E43" s="69"/>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275">
        <f t="shared" si="3"/>
        <v>0</v>
      </c>
      <c r="AK43" s="275"/>
      <c r="AL43" s="355"/>
      <c r="AM43" s="355"/>
      <c r="AN43"/>
      <c r="AO43"/>
      <c r="AP43"/>
      <c r="AQ43"/>
    </row>
    <row r="44" spans="1:43" ht="18" customHeight="1" x14ac:dyDescent="0.4">
      <c r="A44" s="120"/>
      <c r="B44" s="127" t="s">
        <v>223</v>
      </c>
      <c r="C44" s="122"/>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275">
        <f t="shared" ref="AJ44:AJ45" si="4">SUM(D44:AI44)</f>
        <v>0</v>
      </c>
      <c r="AK44" s="275"/>
      <c r="AL44" s="355"/>
      <c r="AM44" s="355"/>
      <c r="AN44"/>
      <c r="AO44"/>
      <c r="AP44"/>
      <c r="AQ44"/>
    </row>
    <row r="45" spans="1:43" ht="18" customHeight="1" x14ac:dyDescent="0.4">
      <c r="A45" s="120"/>
      <c r="B45" s="353" t="s">
        <v>224</v>
      </c>
      <c r="C45" s="354"/>
      <c r="D45" s="69"/>
      <c r="E45" s="69"/>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275">
        <f t="shared" si="4"/>
        <v>0</v>
      </c>
      <c r="AK45" s="275"/>
      <c r="AL45" s="355"/>
      <c r="AM45" s="355"/>
      <c r="AN45"/>
      <c r="AO45"/>
      <c r="AP45"/>
      <c r="AQ45"/>
    </row>
    <row r="46" spans="1:43" ht="18" customHeight="1" x14ac:dyDescent="0.4">
      <c r="A46" s="348" t="s">
        <v>212</v>
      </c>
      <c r="B46" s="348"/>
      <c r="C46" s="348"/>
      <c r="D46" s="69"/>
      <c r="E46" s="69"/>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275">
        <f>+SUM(D46:AI46)</f>
        <v>0</v>
      </c>
      <c r="AK46" s="275"/>
      <c r="AL46" s="347"/>
      <c r="AM46" s="347"/>
      <c r="AN46"/>
      <c r="AO46"/>
      <c r="AP46"/>
      <c r="AQ46"/>
    </row>
    <row r="47" spans="1:43" ht="18" customHeight="1" x14ac:dyDescent="0.4">
      <c r="A47" s="86" t="s">
        <v>225</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169</v>
      </c>
      <c r="B50" s="274"/>
      <c r="C50" s="274" t="s">
        <v>205</v>
      </c>
      <c r="D50" s="274"/>
      <c r="E50" s="292" t="s">
        <v>226</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171</v>
      </c>
      <c r="B51" s="292"/>
      <c r="C51" s="349" t="e">
        <f>ROUNDDOWN(IF(AL38&lt;=60,1,1+ROUNDUP((AL38-60)/40,0)),1)</f>
        <v>#DIV/0!</v>
      </c>
      <c r="D51" s="349"/>
      <c r="E51" s="349" t="e">
        <f>ROUNDDOWN(IF(AM38&lt;4,AL38/6,IF(AM38&lt;5,AL38/5,AL38/3)),1)</f>
        <v>#DIV/0!</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187</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
      <c r="A54" s="62"/>
      <c r="B54" s="67"/>
      <c r="C54" s="102" t="s">
        <v>188</v>
      </c>
      <c r="D54" s="102" t="s">
        <v>189</v>
      </c>
      <c r="E54" s="101" t="s">
        <v>188</v>
      </c>
      <c r="F54" s="300" t="s">
        <v>189</v>
      </c>
      <c r="G54" s="300"/>
      <c r="H54" s="300"/>
      <c r="I54" s="296" t="s">
        <v>188</v>
      </c>
      <c r="J54" s="297"/>
      <c r="K54" s="298"/>
      <c r="L54" s="296" t="s">
        <v>189</v>
      </c>
      <c r="M54" s="297"/>
      <c r="N54" s="298"/>
      <c r="O54" s="296" t="s">
        <v>188</v>
      </c>
      <c r="P54" s="297"/>
      <c r="Q54" s="298"/>
      <c r="R54" s="296" t="s">
        <v>189</v>
      </c>
      <c r="S54" s="297"/>
      <c r="T54" s="298"/>
      <c r="U54" s="296" t="s">
        <v>188</v>
      </c>
      <c r="V54" s="297"/>
      <c r="W54" s="298"/>
      <c r="X54" s="296" t="s">
        <v>189</v>
      </c>
      <c r="Y54" s="297"/>
      <c r="Z54" s="298"/>
      <c r="AA54" s="296" t="s">
        <v>188</v>
      </c>
      <c r="AB54" s="297"/>
      <c r="AC54" s="298"/>
      <c r="AD54" s="296" t="s">
        <v>189</v>
      </c>
      <c r="AE54" s="297"/>
      <c r="AF54" s="298"/>
      <c r="AG54" s="296" t="s">
        <v>188</v>
      </c>
      <c r="AH54" s="297"/>
      <c r="AI54" s="298"/>
      <c r="AJ54" s="296" t="s">
        <v>189</v>
      </c>
      <c r="AK54" s="298"/>
      <c r="AL54" s="101" t="s">
        <v>27</v>
      </c>
      <c r="AM54" s="101" t="s">
        <v>214</v>
      </c>
      <c r="AN54" s="62"/>
    </row>
    <row r="55" spans="1:40" ht="18" customHeight="1" x14ac:dyDescent="0.4">
      <c r="A55" s="62"/>
      <c r="B55" s="75" t="s">
        <v>190</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
      <c r="A56" s="62"/>
      <c r="B56" s="82" t="s">
        <v>191</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x14ac:dyDescent="0.4">
      <c r="A57" s="62"/>
      <c r="B57" s="82" t="s">
        <v>192</v>
      </c>
      <c r="C57" s="302" t="str">
        <f>IF($AK$3="４週",SUMIFS($AK$11:$AK$30,$B$11:$B$30,C53)/4/$AH$5,IF($AK$3="歴月",SUMIFS($AK$11:$AK$30,$B$11:$B$30,C53)/$AL$5,"記載する期間を選択してください"))</f>
        <v>記載する期間を選択してください</v>
      </c>
      <c r="D57" s="304"/>
      <c r="E57" s="302" t="str">
        <f>IF($AK$3="４週",SUMIFS($AK$11:$AK$30,$B$11:$B$30,E53)/4/$AH$5,IF($AK$3="歴月",SUMIFS($AK$11:$AK$30,$B$11:$B$30,E53)/$AL$5,"記載する期間を選択してください"))</f>
        <v>記載する期間を選択してください</v>
      </c>
      <c r="F57" s="303"/>
      <c r="G57" s="303"/>
      <c r="H57" s="304"/>
      <c r="I57" s="302" t="str">
        <f>IF($AK$3="４週",SUMIFS($AK$11:$AK$30,$B$11:$B$30,I53)/4/$AH$5,IF($AK$3="歴月",SUMIFS($AK$11:$AK$30,$B$11:$B$30,I53)/$AL$5,"記載する期間を選択してください"))</f>
        <v>記載する期間を選択してください</v>
      </c>
      <c r="J57" s="303"/>
      <c r="K57" s="303"/>
      <c r="L57" s="303"/>
      <c r="M57" s="303"/>
      <c r="N57" s="304"/>
      <c r="O57" s="302" t="str">
        <f>IF($AK$3="４週",SUMIFS($AK$11:$AK$30,$B$11:$B$30,O53)/4/$AH$5,IF($AK$3="歴月",SUMIFS($AK$11:$AK$30,$B$11:$B$30,O53)/$AL$5,"記載する期間を選択してください"))</f>
        <v>記載する期間を選択してください</v>
      </c>
      <c r="P57" s="303"/>
      <c r="Q57" s="303"/>
      <c r="R57" s="303"/>
      <c r="S57" s="303"/>
      <c r="T57" s="304"/>
      <c r="U57" s="302" t="str">
        <f>IF($AK$3="４週",SUMIFS($AK$11:$AK$30,$B$11:$B$30,U53)/4/$AH$5,IF($AK$3="歴月",SUMIFS($AK$11:$AK$30,$B$11:$B$30,U53)/$AL$5,"記載する期間を選択してください"))</f>
        <v>記載する期間を選択してください</v>
      </c>
      <c r="V57" s="303"/>
      <c r="W57" s="303"/>
      <c r="X57" s="303"/>
      <c r="Y57" s="303"/>
      <c r="Z57" s="304"/>
      <c r="AA57" s="302" t="str">
        <f>IF($AK$3="４週",SUMIFS($AK$11:$AK$30,$B$11:$B$30,AA53)/4/$AH$5,IF($AK$3="歴月",SUMIFS($AK$11:$AK$30,$B$11:$B$30,AA53)/$AL$5,"記載する期間を選択してください"))</f>
        <v>記載する期間を選択してください</v>
      </c>
      <c r="AB57" s="303"/>
      <c r="AC57" s="303"/>
      <c r="AD57" s="303"/>
      <c r="AE57" s="303"/>
      <c r="AF57" s="304"/>
      <c r="AG57" s="302" t="str">
        <f>IF($AK$3="４週",SUMIFS($AK$11:$AK$30,$B$11:$B$30,AG53)/4/$AH$5,IF($AK$3="歴月",SUMIFS($AK$11:$AK$30,$B$11:$B$30,AG53)/$AL$5,"記載する期間を選択してください"))</f>
        <v>記載する期間を選択してください</v>
      </c>
      <c r="AH57" s="303"/>
      <c r="AI57" s="303"/>
      <c r="AJ57" s="303"/>
      <c r="AK57" s="304"/>
      <c r="AL57" s="302" t="str">
        <f>IF($AK$3="４週",SUMIFS($AK$11:$AK$30,$B$11:$B$30,AL53)/4/$AH$5,IF($AK$3="歴月",SUMIFS($AK$11:$AK$30,$B$11:$B$30,AL53)/$AL$5,"記載する期間を選択してください"))</f>
        <v>記載する期間を選択してください</v>
      </c>
      <c r="AM57" s="30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4" t="s">
        <v>126</v>
      </c>
      <c r="D66" s="274"/>
      <c r="E66" s="274"/>
      <c r="F66" s="60"/>
      <c r="G66" s="60"/>
    </row>
    <row r="67" spans="1:7" ht="15" customHeight="1" x14ac:dyDescent="0.4">
      <c r="A67" s="60"/>
      <c r="B67" s="97" t="s">
        <v>127</v>
      </c>
      <c r="C67" s="275" t="s">
        <v>128</v>
      </c>
      <c r="D67" s="275"/>
      <c r="E67" s="275"/>
      <c r="F67" s="60"/>
      <c r="G67" s="60"/>
    </row>
    <row r="68" spans="1:7" ht="15" customHeight="1" x14ac:dyDescent="0.4">
      <c r="A68" s="60"/>
      <c r="B68" s="97" t="s">
        <v>129</v>
      </c>
      <c r="C68" s="275" t="s">
        <v>130</v>
      </c>
      <c r="D68" s="275"/>
      <c r="E68" s="275"/>
      <c r="F68" s="60"/>
      <c r="G68" s="60"/>
    </row>
    <row r="69" spans="1:7" ht="15" customHeight="1" x14ac:dyDescent="0.4">
      <c r="A69" s="60"/>
      <c r="B69" s="97" t="s">
        <v>131</v>
      </c>
      <c r="C69" s="275" t="s">
        <v>132</v>
      </c>
      <c r="D69" s="275"/>
      <c r="E69" s="275"/>
      <c r="F69" s="60"/>
      <c r="G69" s="60"/>
    </row>
    <row r="70" spans="1:7" ht="15" customHeight="1" x14ac:dyDescent="0.4">
      <c r="A70" s="60"/>
      <c r="B70" s="97" t="s">
        <v>133</v>
      </c>
      <c r="C70" s="275" t="s">
        <v>134</v>
      </c>
      <c r="D70" s="275"/>
      <c r="E70" s="27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L31" sqref="AL3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227</v>
      </c>
      <c r="AL1" s="288"/>
      <c r="AM1" s="288"/>
      <c r="AN1" s="288"/>
    </row>
    <row r="2" spans="1:40" ht="18" customHeight="1" x14ac:dyDescent="0.4">
      <c r="A2" s="62"/>
      <c r="B2" s="63"/>
      <c r="C2" s="63"/>
      <c r="D2" s="63"/>
      <c r="E2" s="63"/>
      <c r="F2" s="63"/>
      <c r="G2" s="63"/>
      <c r="H2" s="63"/>
      <c r="I2" s="63"/>
      <c r="J2" s="63"/>
      <c r="K2" s="63"/>
      <c r="L2" s="63"/>
      <c r="M2" s="284">
        <v>2026</v>
      </c>
      <c r="N2" s="284"/>
      <c r="O2" s="284"/>
      <c r="P2" s="284"/>
      <c r="Q2" s="283" t="s">
        <v>94</v>
      </c>
      <c r="R2" s="283"/>
      <c r="S2" s="284"/>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155</v>
      </c>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31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152">
        <f t="shared" ref="AK11:AK31" si="0">IF($AK$3="歴月",SUM(F11:AJ11),SUM(F11:AG11))</f>
        <v>0</v>
      </c>
      <c r="AL11" s="71">
        <f t="shared" ref="AL11:AL31" si="1">IF($AK$3="歴月",AK11/(DAY(EOMONTH($F$9,0))/7),AK11/4)</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152">
        <f t="shared" si="0"/>
        <v>0</v>
      </c>
      <c r="AL12" s="71">
        <f t="shared" si="1"/>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152">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152">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152">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152">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152">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152">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152">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152">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152">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152">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152">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152">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152">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152">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152">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152">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152">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152">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152">
        <f t="shared" si="0"/>
        <v>0</v>
      </c>
      <c r="AL31" s="71">
        <f t="shared" si="1"/>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60</vt:i4>
      </vt:variant>
    </vt:vector>
  </HeadingPairs>
  <TitlesOfParts>
    <vt:vector size="8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2026-02-03T08:11:58Z</dcterms:created>
  <dcterms:modified xsi:type="dcterms:W3CDTF">2026-03-18T01:51:21Z</dcterms:modified>
</cp:coreProperties>
</file>