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介護事業者課\指導係\01_実地指導･立入調査\04_調査書類（居宅サービス）\勤務実績一覧表\R7勤務形態一覧表（HP更新　予定→暦月に変更）\変更後（R7.11月末HP更新版）\"/>
    </mc:Choice>
  </mc:AlternateContent>
  <xr:revisionPtr revIDLastSave="0" documentId="13_ncr:1_{6A8B5FF9-1962-4EAC-9808-D32B6090E647}" xr6:coauthVersionLast="47" xr6:coauthVersionMax="47" xr10:uidLastSave="{00000000-0000-0000-0000-000000000000}"/>
  <bookViews>
    <workbookView xWindow="-120" yWindow="-120" windowWidth="20730" windowHeight="11040" tabRatio="665"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L121" i="9"/>
  <c r="C126" i="9" s="1"/>
  <c r="P121" i="9"/>
  <c r="C131" i="9" s="1"/>
  <c r="J121" i="9"/>
  <c r="G120" i="9"/>
  <c r="G119" i="9"/>
  <c r="G118" i="9"/>
  <c r="G117" i="9"/>
  <c r="E120" i="9"/>
  <c r="E119" i="9"/>
  <c r="E118" i="9"/>
  <c r="E117" i="9"/>
  <c r="E37" i="1"/>
  <c r="E36" i="1"/>
  <c r="E35" i="1"/>
  <c r="H44" i="1"/>
  <c r="H43" i="1"/>
  <c r="C43" i="1"/>
  <c r="P39" i="1"/>
  <c r="C49" i="1" s="1"/>
  <c r="L39" i="1"/>
  <c r="C44" i="1" s="1"/>
  <c r="J39" i="1"/>
  <c r="G38" i="1"/>
  <c r="E38" i="1"/>
  <c r="G37" i="1"/>
  <c r="G36" i="1"/>
  <c r="G35" i="1"/>
  <c r="G37" i="10"/>
  <c r="G36" i="10"/>
  <c r="E37" i="10"/>
  <c r="E36" i="10"/>
  <c r="E121" i="9" l="1"/>
  <c r="G121" i="9"/>
  <c r="E39" i="1"/>
  <c r="G39" i="1"/>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<sst xmlns="http://schemas.openxmlformats.org/spreadsheetml/2006/main" count="417" uniqueCount="153">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</sst>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50" zoomScaleNormal="55" zoomScaleSheetLayoutView="50" workbookViewId="0">
      <selection activeCell="AM2" sqref="AM2:BA2"/>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0">
        <v>3</v>
      </c>
      <c r="V2" s="270"/>
      <c r="W2" s="39" t="s">
        <v>16</v>
      </c>
      <c r="X2" s="271">
        <f>IF(U2=0,"",YEAR(DATE(2018+U2,1,1)))</f>
        <v>2021</v>
      </c>
      <c r="Y2" s="271"/>
      <c r="Z2" s="41" t="s">
        <v>20</v>
      </c>
      <c r="AA2" s="41" t="s">
        <v>21</v>
      </c>
      <c r="AB2" s="270">
        <v>4</v>
      </c>
      <c r="AC2" s="270"/>
      <c r="AD2" s="41" t="s">
        <v>22</v>
      </c>
      <c r="AE2" s="41"/>
      <c r="AF2" s="41"/>
      <c r="AG2" s="41"/>
      <c r="AH2" s="41"/>
      <c r="AI2" s="41"/>
      <c r="AJ2" s="40"/>
      <c r="AK2" s="39" t="s">
        <v>17</v>
      </c>
      <c r="AL2" s="39" t="s">
        <v>16</v>
      </c>
      <c r="AM2" s="270" t="s">
        <v>136</v>
      </c>
      <c r="AN2" s="270"/>
      <c r="AO2" s="270"/>
      <c r="AP2" s="270"/>
      <c r="AQ2" s="270"/>
      <c r="AR2" s="270"/>
      <c r="AS2" s="270"/>
      <c r="AT2" s="270"/>
      <c r="AU2" s="270"/>
      <c r="AV2" s="270"/>
      <c r="AW2" s="270"/>
      <c r="AX2" s="270"/>
      <c r="AY2" s="270"/>
      <c r="AZ2" s="270"/>
      <c r="BA2" s="27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111</v>
      </c>
      <c r="BA3" s="272"/>
      <c r="BB3" s="272"/>
      <c r="BC3" s="272"/>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105</v>
      </c>
      <c r="BA4" s="272"/>
      <c r="BB4" s="272"/>
      <c r="BC4" s="272"/>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v>40</v>
      </c>
      <c r="AW5" s="264"/>
      <c r="AX5" s="61" t="s">
        <v>23</v>
      </c>
      <c r="AY5" s="60"/>
      <c r="AZ5" s="265">
        <v>160</v>
      </c>
      <c r="BA5" s="266"/>
      <c r="BB5" s="61" t="s">
        <v>95</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f>DAY(EOMONTH(DATE(X2,AB2,1),0))</f>
        <v>30</v>
      </c>
      <c r="BA6" s="268"/>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(9)1～4週目の勤務時間数合計</v>
      </c>
      <c r="AV8" s="234"/>
      <c r="AW8" s="233" t="s">
        <v>69</v>
      </c>
      <c r="AX8" s="234"/>
      <c r="AY8" s="241" t="s">
        <v>118</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9"/>
      <c r="AV12" s="240"/>
      <c r="AW12" s="239"/>
      <c r="AX12" s="240"/>
      <c r="AY12" s="242"/>
      <c r="AZ12" s="242"/>
      <c r="BA12" s="242"/>
      <c r="BB12" s="242"/>
      <c r="BC12" s="242"/>
      <c r="BD12" s="242"/>
    </row>
    <row r="13" spans="1:57" ht="39.950000000000003" customHeight="1" x14ac:dyDescent="0.4">
      <c r="A13" s="71"/>
      <c r="B13" s="85">
        <v>1</v>
      </c>
      <c r="C13" s="219" t="s">
        <v>2</v>
      </c>
      <c r="D13" s="220"/>
      <c r="E13" s="221" t="s">
        <v>77</v>
      </c>
      <c r="F13" s="222"/>
      <c r="G13" s="223" t="s">
        <v>129</v>
      </c>
      <c r="H13" s="224"/>
      <c r="I13" s="224"/>
      <c r="J13" s="224"/>
      <c r="K13" s="225"/>
      <c r="L13" s="226" t="s">
        <v>79</v>
      </c>
      <c r="M13" s="227"/>
      <c r="N13" s="227"/>
      <c r="O13" s="228"/>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9">
        <f>IF($AZ$3="４週",SUM(P13:AQ13),IF($AZ$3="暦月",SUM(P13:AT13),""))</f>
        <v>160</v>
      </c>
      <c r="AV13" s="230"/>
      <c r="AW13" s="231">
        <f t="shared" ref="AW13:AW30" si="1">IF($AZ$3="４週",AU13/4,IF($AZ$3="暦月",AU13/($AZ$6/7),""))</f>
        <v>40</v>
      </c>
      <c r="AX13" s="232"/>
      <c r="AY13" s="216"/>
      <c r="AZ13" s="217"/>
      <c r="BA13" s="217"/>
      <c r="BB13" s="217"/>
      <c r="BC13" s="217"/>
      <c r="BD13" s="218"/>
    </row>
    <row r="14" spans="1:57" ht="39.950000000000003" customHeight="1" x14ac:dyDescent="0.4">
      <c r="A14" s="71"/>
      <c r="B14" s="86">
        <f t="shared" ref="B14:B30" si="2">B13+1</f>
        <v>2</v>
      </c>
      <c r="C14" s="202" t="s">
        <v>125</v>
      </c>
      <c r="D14" s="203"/>
      <c r="E14" s="204" t="s">
        <v>77</v>
      </c>
      <c r="F14" s="205"/>
      <c r="G14" s="206" t="s">
        <v>31</v>
      </c>
      <c r="H14" s="207"/>
      <c r="I14" s="207"/>
      <c r="J14" s="207"/>
      <c r="K14" s="208"/>
      <c r="L14" s="209" t="s">
        <v>112</v>
      </c>
      <c r="M14" s="210"/>
      <c r="N14" s="210"/>
      <c r="O14" s="211"/>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12">
        <f>IF($AZ$3="４週",SUM(P14:AQ14),IF($AZ$3="暦月",SUM(P14:AT14),""))</f>
        <v>160</v>
      </c>
      <c r="AV14" s="213"/>
      <c r="AW14" s="214">
        <f t="shared" si="1"/>
        <v>40</v>
      </c>
      <c r="AX14" s="215"/>
      <c r="AY14" s="182"/>
      <c r="AZ14" s="183"/>
      <c r="BA14" s="183"/>
      <c r="BB14" s="183"/>
      <c r="BC14" s="183"/>
      <c r="BD14" s="184"/>
    </row>
    <row r="15" spans="1:57" ht="39.950000000000003" customHeight="1" x14ac:dyDescent="0.4">
      <c r="A15" s="71"/>
      <c r="B15" s="86">
        <f t="shared" si="2"/>
        <v>3</v>
      </c>
      <c r="C15" s="202" t="s">
        <v>125</v>
      </c>
      <c r="D15" s="203"/>
      <c r="E15" s="204" t="s">
        <v>77</v>
      </c>
      <c r="F15" s="205"/>
      <c r="G15" s="206" t="s">
        <v>31</v>
      </c>
      <c r="H15" s="207"/>
      <c r="I15" s="207"/>
      <c r="J15" s="207"/>
      <c r="K15" s="208"/>
      <c r="L15" s="209" t="s">
        <v>89</v>
      </c>
      <c r="M15" s="210"/>
      <c r="N15" s="210"/>
      <c r="O15" s="211"/>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2">
        <f>IF($AZ$3="４週",SUM(P15:AQ15),IF($AZ$3="暦月",SUM(P15:AT15),""))</f>
        <v>160</v>
      </c>
      <c r="AV15" s="213"/>
      <c r="AW15" s="214">
        <f t="shared" si="1"/>
        <v>40</v>
      </c>
      <c r="AX15" s="215"/>
      <c r="AY15" s="182"/>
      <c r="AZ15" s="183"/>
      <c r="BA15" s="183"/>
      <c r="BB15" s="183"/>
      <c r="BC15" s="183"/>
      <c r="BD15" s="184"/>
    </row>
    <row r="16" spans="1:57" ht="39.950000000000003" customHeight="1" x14ac:dyDescent="0.4">
      <c r="A16" s="71"/>
      <c r="B16" s="86">
        <f t="shared" si="2"/>
        <v>4</v>
      </c>
      <c r="C16" s="202" t="s">
        <v>125</v>
      </c>
      <c r="D16" s="203"/>
      <c r="E16" s="204" t="s">
        <v>137</v>
      </c>
      <c r="F16" s="205"/>
      <c r="G16" s="206" t="s">
        <v>32</v>
      </c>
      <c r="H16" s="207"/>
      <c r="I16" s="207"/>
      <c r="J16" s="207"/>
      <c r="K16" s="208"/>
      <c r="L16" s="209" t="s">
        <v>91</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182"/>
      <c r="AZ16" s="183"/>
      <c r="BA16" s="183"/>
      <c r="BB16" s="183"/>
      <c r="BC16" s="183"/>
      <c r="BD16" s="184"/>
    </row>
    <row r="17" spans="1:56" ht="39.950000000000003" customHeight="1" x14ac:dyDescent="0.4">
      <c r="A17" s="71"/>
      <c r="B17" s="86">
        <f t="shared" si="2"/>
        <v>5</v>
      </c>
      <c r="C17" s="202" t="s">
        <v>126</v>
      </c>
      <c r="D17" s="203"/>
      <c r="E17" s="204" t="s">
        <v>77</v>
      </c>
      <c r="F17" s="205"/>
      <c r="G17" s="206" t="s">
        <v>126</v>
      </c>
      <c r="H17" s="207"/>
      <c r="I17" s="207"/>
      <c r="J17" s="207"/>
      <c r="K17" s="208"/>
      <c r="L17" s="209" t="s">
        <v>90</v>
      </c>
      <c r="M17" s="210"/>
      <c r="N17" s="210"/>
      <c r="O17" s="211"/>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2">
        <f t="shared" ref="AU17:AU30" si="3">IF($AZ$3="４週",SUM(P17:AQ17),IF($AZ$3="暦月",SUM(P17:AT17),""))</f>
        <v>160</v>
      </c>
      <c r="AV17" s="213"/>
      <c r="AW17" s="214">
        <f t="shared" si="1"/>
        <v>40</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182"/>
      <c r="AZ29" s="183"/>
      <c r="BA29" s="183"/>
      <c r="BB29" s="183"/>
      <c r="BC29" s="183"/>
      <c r="BD29" s="184"/>
    </row>
    <row r="30" spans="1:56" ht="39.950000000000003" customHeight="1" thickBot="1" x14ac:dyDescent="0.45">
      <c r="A30" s="71"/>
      <c r="B30" s="87">
        <f t="shared" si="2"/>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3"/>
        <v>0</v>
      </c>
      <c r="AV30" s="196"/>
      <c r="AW30" s="197">
        <f t="shared" si="1"/>
        <v>0</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320</v>
      </c>
      <c r="F35" s="173"/>
      <c r="G35" s="174">
        <f>SUMIFS($AW$13:$AX$30,$C$13:$D$30,"看護職員",$E$13:$F$30,"A")</f>
        <v>80</v>
      </c>
      <c r="H35" s="175"/>
      <c r="I35" s="112"/>
      <c r="J35" s="176">
        <v>0</v>
      </c>
      <c r="K35" s="177"/>
      <c r="L35" s="176">
        <v>0</v>
      </c>
      <c r="M35" s="177"/>
      <c r="N35" s="111"/>
      <c r="O35" s="111"/>
      <c r="P35" s="176">
        <v>2</v>
      </c>
      <c r="Q35" s="177"/>
      <c r="R35" s="98"/>
      <c r="S35" s="98"/>
      <c r="T35" s="155" t="s">
        <v>4</v>
      </c>
      <c r="U35" s="157"/>
      <c r="V35" s="155" t="s">
        <v>53</v>
      </c>
      <c r="W35" s="156"/>
      <c r="X35" s="156"/>
      <c r="Y35" s="157"/>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80</v>
      </c>
      <c r="F38" s="173"/>
      <c r="G38" s="174">
        <f>SUMIFS($AW$13:$AX$30,$C$13:$D$30,"看護職員",$E$13:$F$30,"D")</f>
        <v>20</v>
      </c>
      <c r="H38" s="175"/>
      <c r="I38" s="112"/>
      <c r="J38" s="176">
        <v>80</v>
      </c>
      <c r="K38" s="177"/>
      <c r="L38" s="178">
        <v>20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400</v>
      </c>
      <c r="F39" s="173"/>
      <c r="G39" s="174">
        <f>SUM(G35:H38)</f>
        <v>100</v>
      </c>
      <c r="H39" s="175"/>
      <c r="I39" s="112"/>
      <c r="J39" s="172">
        <f>SUM(J35:K38)</f>
        <v>80</v>
      </c>
      <c r="K39" s="173"/>
      <c r="L39" s="172">
        <f>SUM(L35:M38)</f>
        <v>20</v>
      </c>
      <c r="M39" s="173"/>
      <c r="N39" s="111"/>
      <c r="O39" s="111"/>
      <c r="P39" s="172">
        <f>SUM(P35:Q36)</f>
        <v>2</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20</v>
      </c>
      <c r="D44" s="167"/>
      <c r="E44" s="167"/>
      <c r="F44" s="168"/>
      <c r="G44" s="100" t="s">
        <v>28</v>
      </c>
      <c r="H44" s="155">
        <f>IF($J$41="週",$AV$5,$AZ$5)</f>
        <v>40</v>
      </c>
      <c r="I44" s="156"/>
      <c r="J44" s="156"/>
      <c r="K44" s="157"/>
      <c r="L44" s="100" t="s">
        <v>29</v>
      </c>
      <c r="M44" s="158">
        <f>ROUNDDOWN(C44/H44,1)</f>
        <v>0.5</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2</v>
      </c>
      <c r="D49" s="156"/>
      <c r="E49" s="156"/>
      <c r="F49" s="157"/>
      <c r="G49" s="100" t="s">
        <v>92</v>
      </c>
      <c r="H49" s="158">
        <f>M44</f>
        <v>0.5</v>
      </c>
      <c r="I49" s="159"/>
      <c r="J49" s="159"/>
      <c r="K49" s="160"/>
      <c r="L49" s="100" t="s">
        <v>29</v>
      </c>
      <c r="M49" s="161">
        <f>ROUNDDOWN(C49+H49,1)</f>
        <v>2.5</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C44:F44">
    <cfRule type="expression" dxfId="8" priority="1">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P13:AX30">
    <cfRule type="expression" dxfId="6" priority="4">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6"/>
  <sheetViews>
    <sheetView showGridLines="0" view="pageBreakPreview" zoomScale="50" zoomScaleNormal="55" zoomScaleSheetLayoutView="50" workbookViewId="0">
      <selection activeCell="U2" sqref="U2:V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c r="V2" s="270"/>
      <c r="W2" s="39" t="s">
        <v>16</v>
      </c>
      <c r="X2" s="271" t="str">
        <f>IF(U2=0,"",YEAR(DATE(2018+U2,1,1)))</f>
        <v/>
      </c>
      <c r="Y2" s="271"/>
      <c r="Z2" s="41" t="s">
        <v>20</v>
      </c>
      <c r="AA2" s="41" t="s">
        <v>21</v>
      </c>
      <c r="AB2" s="270"/>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151</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152</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c r="AW5" s="264"/>
      <c r="AX5" s="61" t="s">
        <v>23</v>
      </c>
      <c r="AY5" s="60"/>
      <c r="AZ5" s="263"/>
      <c r="BA5" s="264"/>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t="e">
        <f>DAY(EOMONTH(DATE(X2,AB2,1),0))</f>
        <v>#VALUE!</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(9)1か月の勤務時間数合計</v>
      </c>
      <c r="AV8" s="234"/>
      <c r="AW8" s="233" t="s">
        <v>69</v>
      </c>
      <c r="AX8" s="234"/>
      <c r="AY8" s="241" t="s">
        <v>118</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t="e">
        <f>DAY(DATE($X$2,$AB$2,1))</f>
        <v>#VALUE!</v>
      </c>
      <c r="Q10" s="89" t="e">
        <f>DAY(DATE($X$2,$AB$2,2))</f>
        <v>#VALUE!</v>
      </c>
      <c r="R10" s="89" t="e">
        <f>DAY(DATE($X$2,$AB$2,3))</f>
        <v>#VALUE!</v>
      </c>
      <c r="S10" s="89" t="e">
        <f>DAY(DATE($X$2,$AB$2,4))</f>
        <v>#VALUE!</v>
      </c>
      <c r="T10" s="89" t="e">
        <f>DAY(DATE($X$2,$AB$2,5))</f>
        <v>#VALUE!</v>
      </c>
      <c r="U10" s="89" t="e">
        <f>DAY(DATE($X$2,$AB$2,6))</f>
        <v>#VALUE!</v>
      </c>
      <c r="V10" s="90" t="e">
        <f>DAY(DATE($X$2,$AB$2,7))</f>
        <v>#VALUE!</v>
      </c>
      <c r="W10" s="88" t="e">
        <f>DAY(DATE($X$2,$AB$2,8))</f>
        <v>#VALUE!</v>
      </c>
      <c r="X10" s="89" t="e">
        <f>DAY(DATE($X$2,$AB$2,9))</f>
        <v>#VALUE!</v>
      </c>
      <c r="Y10" s="89" t="e">
        <f>DAY(DATE($X$2,$AB$2,10))</f>
        <v>#VALUE!</v>
      </c>
      <c r="Z10" s="89" t="e">
        <f>DAY(DATE($X$2,$AB$2,11))</f>
        <v>#VALUE!</v>
      </c>
      <c r="AA10" s="89" t="e">
        <f>DAY(DATE($X$2,$AB$2,12))</f>
        <v>#VALUE!</v>
      </c>
      <c r="AB10" s="89" t="e">
        <f>DAY(DATE($X$2,$AB$2,13))</f>
        <v>#VALUE!</v>
      </c>
      <c r="AC10" s="90" t="e">
        <f>DAY(DATE($X$2,$AB$2,14))</f>
        <v>#VALUE!</v>
      </c>
      <c r="AD10" s="88" t="e">
        <f>DAY(DATE($X$2,$AB$2,15))</f>
        <v>#VALUE!</v>
      </c>
      <c r="AE10" s="89" t="e">
        <f>DAY(DATE($X$2,$AB$2,16))</f>
        <v>#VALUE!</v>
      </c>
      <c r="AF10" s="89" t="e">
        <f>DAY(DATE($X$2,$AB$2,17))</f>
        <v>#VALUE!</v>
      </c>
      <c r="AG10" s="89" t="e">
        <f>DAY(DATE($X$2,$AB$2,18))</f>
        <v>#VALUE!</v>
      </c>
      <c r="AH10" s="89" t="e">
        <f>DAY(DATE($X$2,$AB$2,19))</f>
        <v>#VALUE!</v>
      </c>
      <c r="AI10" s="89" t="e">
        <f>DAY(DATE($X$2,$AB$2,20))</f>
        <v>#VALUE!</v>
      </c>
      <c r="AJ10" s="90" t="e">
        <f>DAY(DATE($X$2,$AB$2,21))</f>
        <v>#VALUE!</v>
      </c>
      <c r="AK10" s="88" t="e">
        <f>DAY(DATE($X$2,$AB$2,22))</f>
        <v>#VALUE!</v>
      </c>
      <c r="AL10" s="89" t="e">
        <f>DAY(DATE($X$2,$AB$2,23))</f>
        <v>#VALUE!</v>
      </c>
      <c r="AM10" s="89" t="e">
        <f>DAY(DATE($X$2,$AB$2,24))</f>
        <v>#VALUE!</v>
      </c>
      <c r="AN10" s="89" t="e">
        <f>DAY(DATE($X$2,$AB$2,25))</f>
        <v>#VALUE!</v>
      </c>
      <c r="AO10" s="89" t="e">
        <f>DAY(DATE($X$2,$AB$2,26))</f>
        <v>#VALUE!</v>
      </c>
      <c r="AP10" s="89" t="e">
        <f>DAY(DATE($X$2,$AB$2,27))</f>
        <v>#VALUE!</v>
      </c>
      <c r="AQ10" s="90" t="e">
        <f>DAY(DATE($X$2,$AB$2,28))</f>
        <v>#VALUE!</v>
      </c>
      <c r="AR10" s="88" t="e">
        <f>IF(AZ3="暦月",IF(DAY(DATE($X$2,$AB$2,29))=29,29,""),"")</f>
        <v>#VALUE!</v>
      </c>
      <c r="AS10" s="89" t="e">
        <f>IF(AZ3="暦月",IF(DAY(DATE($X$2,$AB$2,30))=30,30,""),"")</f>
        <v>#VALUE!</v>
      </c>
      <c r="AT10" s="94" t="e">
        <f>IF(AZ3="暦月",IF(DAY(DATE($X$2,$AB$2,31))=31,31,""),"")</f>
        <v>#VALUE!</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t="e">
        <f>WEEKDAY(DATE($X$2,$AB$2,1))</f>
        <v>#VALUE!</v>
      </c>
      <c r="Q11" s="89" t="e">
        <f>WEEKDAY(DATE($X$2,$AB$2,2))</f>
        <v>#VALUE!</v>
      </c>
      <c r="R11" s="89" t="e">
        <f>WEEKDAY(DATE($X$2,$AB$2,3))</f>
        <v>#VALUE!</v>
      </c>
      <c r="S11" s="89" t="e">
        <f>WEEKDAY(DATE($X$2,$AB$2,4))</f>
        <v>#VALUE!</v>
      </c>
      <c r="T11" s="89" t="e">
        <f>WEEKDAY(DATE($X$2,$AB$2,5))</f>
        <v>#VALUE!</v>
      </c>
      <c r="U11" s="89" t="e">
        <f>WEEKDAY(DATE($X$2,$AB$2,6))</f>
        <v>#VALUE!</v>
      </c>
      <c r="V11" s="90" t="e">
        <f>WEEKDAY(DATE($X$2,$AB$2,7))</f>
        <v>#VALUE!</v>
      </c>
      <c r="W11" s="88" t="e">
        <f>WEEKDAY(DATE($X$2,$AB$2,8))</f>
        <v>#VALUE!</v>
      </c>
      <c r="X11" s="89" t="e">
        <f>WEEKDAY(DATE($X$2,$AB$2,9))</f>
        <v>#VALUE!</v>
      </c>
      <c r="Y11" s="89" t="e">
        <f>WEEKDAY(DATE($X$2,$AB$2,10))</f>
        <v>#VALUE!</v>
      </c>
      <c r="Z11" s="89" t="e">
        <f>WEEKDAY(DATE($X$2,$AB$2,11))</f>
        <v>#VALUE!</v>
      </c>
      <c r="AA11" s="89" t="e">
        <f>WEEKDAY(DATE($X$2,$AB$2,12))</f>
        <v>#VALUE!</v>
      </c>
      <c r="AB11" s="89" t="e">
        <f>WEEKDAY(DATE($X$2,$AB$2,13))</f>
        <v>#VALUE!</v>
      </c>
      <c r="AC11" s="90" t="e">
        <f>WEEKDAY(DATE($X$2,$AB$2,14))</f>
        <v>#VALUE!</v>
      </c>
      <c r="AD11" s="88" t="e">
        <f>WEEKDAY(DATE($X$2,$AB$2,15))</f>
        <v>#VALUE!</v>
      </c>
      <c r="AE11" s="89" t="e">
        <f>WEEKDAY(DATE($X$2,$AB$2,16))</f>
        <v>#VALUE!</v>
      </c>
      <c r="AF11" s="89" t="e">
        <f>WEEKDAY(DATE($X$2,$AB$2,17))</f>
        <v>#VALUE!</v>
      </c>
      <c r="AG11" s="89" t="e">
        <f>WEEKDAY(DATE($X$2,$AB$2,18))</f>
        <v>#VALUE!</v>
      </c>
      <c r="AH11" s="89" t="e">
        <f>WEEKDAY(DATE($X$2,$AB$2,19))</f>
        <v>#VALUE!</v>
      </c>
      <c r="AI11" s="89" t="e">
        <f>WEEKDAY(DATE($X$2,$AB$2,20))</f>
        <v>#VALUE!</v>
      </c>
      <c r="AJ11" s="90" t="e">
        <f>WEEKDAY(DATE($X$2,$AB$2,21))</f>
        <v>#VALUE!</v>
      </c>
      <c r="AK11" s="88" t="e">
        <f>WEEKDAY(DATE($X$2,$AB$2,22))</f>
        <v>#VALUE!</v>
      </c>
      <c r="AL11" s="89" t="e">
        <f>WEEKDAY(DATE($X$2,$AB$2,23))</f>
        <v>#VALUE!</v>
      </c>
      <c r="AM11" s="89" t="e">
        <f>WEEKDAY(DATE($X$2,$AB$2,24))</f>
        <v>#VALUE!</v>
      </c>
      <c r="AN11" s="89" t="e">
        <f>WEEKDAY(DATE($X$2,$AB$2,25))</f>
        <v>#VALUE!</v>
      </c>
      <c r="AO11" s="89" t="e">
        <f>WEEKDAY(DATE($X$2,$AB$2,26))</f>
        <v>#VALUE!</v>
      </c>
      <c r="AP11" s="89" t="e">
        <f>WEEKDAY(DATE($X$2,$AB$2,27))</f>
        <v>#VALUE!</v>
      </c>
      <c r="AQ11" s="90" t="e">
        <f>WEEKDAY(DATE($X$2,$AB$2,28))</f>
        <v>#VALUE!</v>
      </c>
      <c r="AR11" s="88" t="e">
        <f>IF(AR10=29,WEEKDAY(DATE($X$2,$AB$2,29)),0)</f>
        <v>#VALUE!</v>
      </c>
      <c r="AS11" s="89" t="e">
        <f>IF(AS10=30,WEEKDAY(DATE($X$2,$AB$2,30)),0)</f>
        <v>#VALUE!</v>
      </c>
      <c r="AT11" s="94" t="e">
        <f>IF(AT10=31,WEEKDAY(DATE($X$2,$AB$2,31)),0)</f>
        <v>#VALUE!</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e">
        <f>IF(P11=1,"日",IF(P11=2,"月",IF(P11=3,"火",IF(P11=4,"水",IF(P11=5,"木",IF(P11=6,"金","土"))))))</f>
        <v>#VALUE!</v>
      </c>
      <c r="Q12" s="92" t="e">
        <f t="shared" ref="Q12:V12" si="0">IF(Q11=1,"日",IF(Q11=2,"月",IF(Q11=3,"火",IF(Q11=4,"水",IF(Q11=5,"木",IF(Q11=6,"金","土"))))))</f>
        <v>#VALUE!</v>
      </c>
      <c r="R12" s="92" t="e">
        <f t="shared" si="0"/>
        <v>#VALUE!</v>
      </c>
      <c r="S12" s="92" t="e">
        <f t="shared" si="0"/>
        <v>#VALUE!</v>
      </c>
      <c r="T12" s="92" t="e">
        <f t="shared" si="0"/>
        <v>#VALUE!</v>
      </c>
      <c r="U12" s="92" t="e">
        <f t="shared" si="0"/>
        <v>#VALUE!</v>
      </c>
      <c r="V12" s="93" t="e">
        <f t="shared" si="0"/>
        <v>#VALUE!</v>
      </c>
      <c r="W12" s="91" t="e">
        <f t="shared" ref="W12" si="1">IF(W11=1,"日",IF(W11=2,"月",IF(W11=3,"火",IF(W11=4,"水",IF(W11=5,"木",IF(W11=6,"金","土"))))))</f>
        <v>#VALUE!</v>
      </c>
      <c r="X12" s="92" t="e">
        <f t="shared" ref="X12" si="2">IF(X11=1,"日",IF(X11=2,"月",IF(X11=3,"火",IF(X11=4,"水",IF(X11=5,"木",IF(X11=6,"金","土"))))))</f>
        <v>#VALUE!</v>
      </c>
      <c r="Y12" s="92" t="e">
        <f t="shared" ref="Y12" si="3">IF(Y11=1,"日",IF(Y11=2,"月",IF(Y11=3,"火",IF(Y11=4,"水",IF(Y11=5,"木",IF(Y11=6,"金","土"))))))</f>
        <v>#VALUE!</v>
      </c>
      <c r="Z12" s="92" t="e">
        <f t="shared" ref="Z12" si="4">IF(Z11=1,"日",IF(Z11=2,"月",IF(Z11=3,"火",IF(Z11=4,"水",IF(Z11=5,"木",IF(Z11=6,"金","土"))))))</f>
        <v>#VALUE!</v>
      </c>
      <c r="AA12" s="92" t="e">
        <f t="shared" ref="AA12" si="5">IF(AA11=1,"日",IF(AA11=2,"月",IF(AA11=3,"火",IF(AA11=4,"水",IF(AA11=5,"木",IF(AA11=6,"金","土"))))))</f>
        <v>#VALUE!</v>
      </c>
      <c r="AB12" s="92" t="e">
        <f t="shared" ref="AB12" si="6">IF(AB11=1,"日",IF(AB11=2,"月",IF(AB11=3,"火",IF(AB11=4,"水",IF(AB11=5,"木",IF(AB11=6,"金","土"))))))</f>
        <v>#VALUE!</v>
      </c>
      <c r="AC12" s="93" t="e">
        <f t="shared" ref="AC12" si="7">IF(AC11=1,"日",IF(AC11=2,"月",IF(AC11=3,"火",IF(AC11=4,"水",IF(AC11=5,"木",IF(AC11=6,"金","土"))))))</f>
        <v>#VALUE!</v>
      </c>
      <c r="AD12" s="91" t="e">
        <f t="shared" ref="AD12" si="8">IF(AD11=1,"日",IF(AD11=2,"月",IF(AD11=3,"火",IF(AD11=4,"水",IF(AD11=5,"木",IF(AD11=6,"金","土"))))))</f>
        <v>#VALUE!</v>
      </c>
      <c r="AE12" s="92" t="e">
        <f t="shared" ref="AE12" si="9">IF(AE11=1,"日",IF(AE11=2,"月",IF(AE11=3,"火",IF(AE11=4,"水",IF(AE11=5,"木",IF(AE11=6,"金","土"))))))</f>
        <v>#VALUE!</v>
      </c>
      <c r="AF12" s="92" t="e">
        <f t="shared" ref="AF12" si="10">IF(AF11=1,"日",IF(AF11=2,"月",IF(AF11=3,"火",IF(AF11=4,"水",IF(AF11=5,"木",IF(AF11=6,"金","土"))))))</f>
        <v>#VALUE!</v>
      </c>
      <c r="AG12" s="92" t="e">
        <f t="shared" ref="AG12" si="11">IF(AG11=1,"日",IF(AG11=2,"月",IF(AG11=3,"火",IF(AG11=4,"水",IF(AG11=5,"木",IF(AG11=6,"金","土"))))))</f>
        <v>#VALUE!</v>
      </c>
      <c r="AH12" s="92" t="e">
        <f t="shared" ref="AH12" si="12">IF(AH11=1,"日",IF(AH11=2,"月",IF(AH11=3,"火",IF(AH11=4,"水",IF(AH11=5,"木",IF(AH11=6,"金","土"))))))</f>
        <v>#VALUE!</v>
      </c>
      <c r="AI12" s="92" t="e">
        <f t="shared" ref="AI12" si="13">IF(AI11=1,"日",IF(AI11=2,"月",IF(AI11=3,"火",IF(AI11=4,"水",IF(AI11=5,"木",IF(AI11=6,"金","土"))))))</f>
        <v>#VALUE!</v>
      </c>
      <c r="AJ12" s="93" t="e">
        <f t="shared" ref="AJ12" si="14">IF(AJ11=1,"日",IF(AJ11=2,"月",IF(AJ11=3,"火",IF(AJ11=4,"水",IF(AJ11=5,"木",IF(AJ11=6,"金","土"))))))</f>
        <v>#VALUE!</v>
      </c>
      <c r="AK12" s="91" t="e">
        <f t="shared" ref="AK12" si="15">IF(AK11=1,"日",IF(AK11=2,"月",IF(AK11=3,"火",IF(AK11=4,"水",IF(AK11=5,"木",IF(AK11=6,"金","土"))))))</f>
        <v>#VALUE!</v>
      </c>
      <c r="AL12" s="92" t="e">
        <f t="shared" ref="AL12" si="16">IF(AL11=1,"日",IF(AL11=2,"月",IF(AL11=3,"火",IF(AL11=4,"水",IF(AL11=5,"木",IF(AL11=6,"金","土"))))))</f>
        <v>#VALUE!</v>
      </c>
      <c r="AM12" s="92" t="e">
        <f t="shared" ref="AM12" si="17">IF(AM11=1,"日",IF(AM11=2,"月",IF(AM11=3,"火",IF(AM11=4,"水",IF(AM11=5,"木",IF(AM11=6,"金","土"))))))</f>
        <v>#VALUE!</v>
      </c>
      <c r="AN12" s="92" t="e">
        <f t="shared" ref="AN12" si="18">IF(AN11=1,"日",IF(AN11=2,"月",IF(AN11=3,"火",IF(AN11=4,"水",IF(AN11=5,"木",IF(AN11=6,"金","土"))))))</f>
        <v>#VALUE!</v>
      </c>
      <c r="AO12" s="92" t="e">
        <f t="shared" ref="AO12" si="19">IF(AO11=1,"日",IF(AO11=2,"月",IF(AO11=3,"火",IF(AO11=4,"水",IF(AO11=5,"木",IF(AO11=6,"金","土"))))))</f>
        <v>#VALUE!</v>
      </c>
      <c r="AP12" s="92" t="e">
        <f t="shared" ref="AP12" si="20">IF(AP11=1,"日",IF(AP11=2,"月",IF(AP11=3,"火",IF(AP11=4,"水",IF(AP11=5,"木",IF(AP11=6,"金","土"))))))</f>
        <v>#VALUE!</v>
      </c>
      <c r="AQ12" s="93" t="e">
        <f t="shared" ref="AQ12" si="21">IF(AQ11=1,"日",IF(AQ11=2,"月",IF(AQ11=3,"火",IF(AQ11=4,"水",IF(AQ11=5,"木",IF(AQ11=6,"金","土"))))))</f>
        <v>#VALUE!</v>
      </c>
      <c r="AR12" s="92" t="e">
        <f>IF(AR11=1,"日",IF(AR11=2,"月",IF(AR11=3,"火",IF(AR11=4,"水",IF(AR11=5,"木",IF(AR11=6,"金",IF(AR11=0,"","土")))))))</f>
        <v>#VALUE!</v>
      </c>
      <c r="AS12" s="92" t="e">
        <f>IF(AS11=1,"日",IF(AS11=2,"月",IF(AS11=3,"火",IF(AS11=4,"水",IF(AS11=5,"木",IF(AS11=6,"金",IF(AS11=0,"","土")))))))</f>
        <v>#VALUE!</v>
      </c>
      <c r="AT12" s="95" t="e">
        <f>IF(AT11=1,"日",IF(AT11=2,"月",IF(AT11=3,"火",IF(AT11=4,"水",IF(AT11=5,"木",IF(AT11=6,"金",IF(AT11=0,"","土")))))))</f>
        <v>#VALUE!</v>
      </c>
      <c r="AU12" s="239"/>
      <c r="AV12" s="240"/>
      <c r="AW12" s="239"/>
      <c r="AX12" s="240"/>
      <c r="AY12" s="242"/>
      <c r="AZ12" s="242"/>
      <c r="BA12" s="242"/>
      <c r="BB12" s="242"/>
      <c r="BC12" s="242"/>
      <c r="BD12" s="242"/>
    </row>
    <row r="13" spans="1:57" ht="39.950000000000003" customHeight="1" x14ac:dyDescent="0.4">
      <c r="A13" s="71"/>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t="e">
        <f t="shared" ref="AW13:AW30" si="22">IF($AZ$3="４週",AU13/4,IF($AZ$3="暦月",AU13/($AZ$6/7),""))</f>
        <v>#VALUE!</v>
      </c>
      <c r="AX13" s="232"/>
      <c r="AY13" s="216"/>
      <c r="AZ13" s="217"/>
      <c r="BA13" s="217"/>
      <c r="BB13" s="217"/>
      <c r="BC13" s="217"/>
      <c r="BD13" s="218"/>
    </row>
    <row r="14" spans="1:57" ht="39.950000000000003" customHeight="1" x14ac:dyDescent="0.4">
      <c r="A14" s="71"/>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t="e">
        <f t="shared" si="22"/>
        <v>#VALUE!</v>
      </c>
      <c r="AX14" s="215"/>
      <c r="AY14" s="182"/>
      <c r="AZ14" s="183"/>
      <c r="BA14" s="183"/>
      <c r="BB14" s="183"/>
      <c r="BC14" s="183"/>
      <c r="BD14" s="184"/>
    </row>
    <row r="15" spans="1:57" ht="39.950000000000003" customHeight="1" x14ac:dyDescent="0.4">
      <c r="A15" s="71"/>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t="e">
        <f t="shared" si="22"/>
        <v>#VALUE!</v>
      </c>
      <c r="AX15" s="215"/>
      <c r="AY15" s="182"/>
      <c r="AZ15" s="183"/>
      <c r="BA15" s="183"/>
      <c r="BB15" s="183"/>
      <c r="BC15" s="183"/>
      <c r="BD15" s="184"/>
    </row>
    <row r="16" spans="1:57" ht="39.950000000000003" customHeight="1" x14ac:dyDescent="0.4">
      <c r="A16" s="71"/>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t="e">
        <f t="shared" si="22"/>
        <v>#VALUE!</v>
      </c>
      <c r="AX16" s="215"/>
      <c r="AY16" s="182"/>
      <c r="AZ16" s="183"/>
      <c r="BA16" s="183"/>
      <c r="BB16" s="183"/>
      <c r="BC16" s="183"/>
      <c r="BD16" s="184"/>
    </row>
    <row r="17" spans="1:56" ht="39.950000000000003" customHeight="1" x14ac:dyDescent="0.4">
      <c r="A17" s="71"/>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t="e">
        <f t="shared" si="22"/>
        <v>#VALUE!</v>
      </c>
      <c r="AX17" s="215"/>
      <c r="AY17" s="182"/>
      <c r="AZ17" s="183"/>
      <c r="BA17" s="183"/>
      <c r="BB17" s="183"/>
      <c r="BC17" s="183"/>
      <c r="BD17" s="184"/>
    </row>
    <row r="18" spans="1:56" ht="39.950000000000003" customHeight="1" x14ac:dyDescent="0.4">
      <c r="A18" s="71"/>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t="e">
        <f t="shared" si="22"/>
        <v>#VALUE!</v>
      </c>
      <c r="AX18" s="215"/>
      <c r="AY18" s="182"/>
      <c r="AZ18" s="183"/>
      <c r="BA18" s="183"/>
      <c r="BB18" s="183"/>
      <c r="BC18" s="183"/>
      <c r="BD18" s="184"/>
    </row>
    <row r="19" spans="1:56" ht="39.950000000000003" customHeight="1" x14ac:dyDescent="0.4">
      <c r="A19" s="71"/>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t="e">
        <f t="shared" si="22"/>
        <v>#VALUE!</v>
      </c>
      <c r="AX19" s="215"/>
      <c r="AY19" s="182"/>
      <c r="AZ19" s="183"/>
      <c r="BA19" s="183"/>
      <c r="BB19" s="183"/>
      <c r="BC19" s="183"/>
      <c r="BD19" s="184"/>
    </row>
    <row r="20" spans="1:56" ht="39.950000000000003" customHeight="1" x14ac:dyDescent="0.4">
      <c r="A20" s="71"/>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t="e">
        <f t="shared" si="22"/>
        <v>#VALUE!</v>
      </c>
      <c r="AX20" s="215"/>
      <c r="AY20" s="182"/>
      <c r="AZ20" s="183"/>
      <c r="BA20" s="183"/>
      <c r="BB20" s="183"/>
      <c r="BC20" s="183"/>
      <c r="BD20" s="184"/>
    </row>
    <row r="21" spans="1:56" ht="39.950000000000003" customHeight="1" x14ac:dyDescent="0.4">
      <c r="A21" s="71"/>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t="e">
        <f t="shared" si="22"/>
        <v>#VALUE!</v>
      </c>
      <c r="AX21" s="215"/>
      <c r="AY21" s="182"/>
      <c r="AZ21" s="183"/>
      <c r="BA21" s="183"/>
      <c r="BB21" s="183"/>
      <c r="BC21" s="183"/>
      <c r="BD21" s="184"/>
    </row>
    <row r="22" spans="1:56" ht="39.950000000000003" customHeight="1" x14ac:dyDescent="0.4">
      <c r="A22" s="71"/>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t="e">
        <f t="shared" si="22"/>
        <v>#VALUE!</v>
      </c>
      <c r="AX22" s="215"/>
      <c r="AY22" s="182"/>
      <c r="AZ22" s="183"/>
      <c r="BA22" s="183"/>
      <c r="BB22" s="183"/>
      <c r="BC22" s="183"/>
      <c r="BD22" s="184"/>
    </row>
    <row r="23" spans="1:56" ht="39.950000000000003" customHeight="1" x14ac:dyDescent="0.4">
      <c r="A23" s="71"/>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t="e">
        <f t="shared" si="22"/>
        <v>#VALUE!</v>
      </c>
      <c r="AX23" s="215"/>
      <c r="AY23" s="182"/>
      <c r="AZ23" s="183"/>
      <c r="BA23" s="183"/>
      <c r="BB23" s="183"/>
      <c r="BC23" s="183"/>
      <c r="BD23" s="184"/>
    </row>
    <row r="24" spans="1:56" ht="39.950000000000003" customHeight="1" x14ac:dyDescent="0.4">
      <c r="A24" s="71"/>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t="e">
        <f t="shared" si="22"/>
        <v>#VALUE!</v>
      </c>
      <c r="AX24" s="215"/>
      <c r="AY24" s="182"/>
      <c r="AZ24" s="183"/>
      <c r="BA24" s="183"/>
      <c r="BB24" s="183"/>
      <c r="BC24" s="183"/>
      <c r="BD24" s="184"/>
    </row>
    <row r="25" spans="1:56" ht="39.950000000000003" customHeight="1" x14ac:dyDescent="0.4">
      <c r="A25" s="71"/>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t="e">
        <f t="shared" si="22"/>
        <v>#VALUE!</v>
      </c>
      <c r="AX25" s="215"/>
      <c r="AY25" s="182"/>
      <c r="AZ25" s="183"/>
      <c r="BA25" s="183"/>
      <c r="BB25" s="183"/>
      <c r="BC25" s="183"/>
      <c r="BD25" s="184"/>
    </row>
    <row r="26" spans="1:56" ht="39.950000000000003" customHeight="1" x14ac:dyDescent="0.4">
      <c r="A26" s="71"/>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t="e">
        <f t="shared" si="22"/>
        <v>#VALUE!</v>
      </c>
      <c r="AX26" s="215"/>
      <c r="AY26" s="182"/>
      <c r="AZ26" s="183"/>
      <c r="BA26" s="183"/>
      <c r="BB26" s="183"/>
      <c r="BC26" s="183"/>
      <c r="BD26" s="184"/>
    </row>
    <row r="27" spans="1:56" ht="39.950000000000003" customHeight="1" x14ac:dyDescent="0.4">
      <c r="A27" s="71"/>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t="e">
        <f t="shared" si="22"/>
        <v>#VALUE!</v>
      </c>
      <c r="AX27" s="215"/>
      <c r="AY27" s="182"/>
      <c r="AZ27" s="183"/>
      <c r="BA27" s="183"/>
      <c r="BB27" s="183"/>
      <c r="BC27" s="183"/>
      <c r="BD27" s="184"/>
    </row>
    <row r="28" spans="1:56" ht="39.950000000000003" customHeight="1" x14ac:dyDescent="0.4">
      <c r="A28" s="71"/>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t="e">
        <f t="shared" si="22"/>
        <v>#VALUE!</v>
      </c>
      <c r="AX28" s="215"/>
      <c r="AY28" s="182"/>
      <c r="AZ28" s="183"/>
      <c r="BA28" s="183"/>
      <c r="BB28" s="183"/>
      <c r="BC28" s="183"/>
      <c r="BD28" s="184"/>
    </row>
    <row r="29" spans="1:56" ht="39.950000000000003" customHeight="1" x14ac:dyDescent="0.4">
      <c r="A29" s="71"/>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t="e">
        <f t="shared" si="22"/>
        <v>#VALUE!</v>
      </c>
      <c r="AX29" s="215"/>
      <c r="AY29" s="182"/>
      <c r="AZ29" s="183"/>
      <c r="BA29" s="183"/>
      <c r="BB29" s="183"/>
      <c r="BC29" s="183"/>
      <c r="BD29" s="184"/>
    </row>
    <row r="30" spans="1:56" ht="39.950000000000003" customHeight="1" thickBot="1" x14ac:dyDescent="0.45">
      <c r="A30" s="71"/>
      <c r="B30" s="87">
        <f t="shared" si="23"/>
        <v>18</v>
      </c>
      <c r="C30" s="185"/>
      <c r="D30" s="186"/>
      <c r="E30" s="187"/>
      <c r="F30" s="188"/>
      <c r="G30" s="189"/>
      <c r="H30" s="190"/>
      <c r="I30" s="190"/>
      <c r="J30" s="190"/>
      <c r="K30" s="191"/>
      <c r="L30" s="192"/>
      <c r="M30" s="193"/>
      <c r="N30" s="193"/>
      <c r="O30" s="194"/>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195">
        <f t="shared" si="24"/>
        <v>0</v>
      </c>
      <c r="AV30" s="196"/>
      <c r="AW30" s="197" t="e">
        <f t="shared" si="22"/>
        <v>#VALUE!</v>
      </c>
      <c r="AX30" s="198"/>
      <c r="AY30" s="199"/>
      <c r="AZ30" s="200"/>
      <c r="BA30" s="200"/>
      <c r="BB30" s="200"/>
      <c r="BC30" s="200"/>
      <c r="BD30" s="201"/>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180" t="s">
        <v>37</v>
      </c>
      <c r="D33" s="180"/>
      <c r="E33" s="180" t="s">
        <v>38</v>
      </c>
      <c r="F33" s="180"/>
      <c r="G33" s="180"/>
      <c r="H33" s="180"/>
      <c r="I33" s="98"/>
      <c r="J33" s="181" t="s">
        <v>41</v>
      </c>
      <c r="K33" s="181"/>
      <c r="L33" s="181"/>
      <c r="M33" s="181"/>
      <c r="N33" s="67"/>
      <c r="O33" s="67"/>
      <c r="P33" s="96" t="s">
        <v>49</v>
      </c>
      <c r="Q33" s="96"/>
      <c r="R33" s="98"/>
      <c r="S33" s="98"/>
      <c r="T33" s="155" t="s">
        <v>7</v>
      </c>
      <c r="U33" s="157"/>
      <c r="V33" s="155" t="s">
        <v>8</v>
      </c>
      <c r="W33" s="156"/>
      <c r="X33" s="156"/>
      <c r="Y33" s="157"/>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54"/>
      <c r="D34" s="154"/>
      <c r="E34" s="154" t="s">
        <v>39</v>
      </c>
      <c r="F34" s="154"/>
      <c r="G34" s="154" t="s">
        <v>40</v>
      </c>
      <c r="H34" s="154"/>
      <c r="I34" s="98"/>
      <c r="J34" s="154" t="s">
        <v>39</v>
      </c>
      <c r="K34" s="154"/>
      <c r="L34" s="154" t="s">
        <v>40</v>
      </c>
      <c r="M34" s="154"/>
      <c r="N34" s="67"/>
      <c r="O34" s="67"/>
      <c r="P34" s="96" t="s">
        <v>46</v>
      </c>
      <c r="Q34" s="96"/>
      <c r="R34" s="98"/>
      <c r="S34" s="98"/>
      <c r="T34" s="155" t="s">
        <v>3</v>
      </c>
      <c r="U34" s="157"/>
      <c r="V34" s="155" t="s">
        <v>52</v>
      </c>
      <c r="W34" s="156"/>
      <c r="X34" s="156"/>
      <c r="Y34" s="157"/>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5" t="s">
        <v>3</v>
      </c>
      <c r="D35" s="157"/>
      <c r="E35" s="172">
        <f>SUMIFS($AU$13:$AV$30,$C$13:$D$30,"看護職員",$E$13:$F$30,"A")</f>
        <v>0</v>
      </c>
      <c r="F35" s="173"/>
      <c r="G35" s="174">
        <f>SUMIFS($AW$13:$AX$30,$C$13:$D$30,"看護職員",$E$13:$F$30,"A")</f>
        <v>0</v>
      </c>
      <c r="H35" s="175"/>
      <c r="I35" s="112"/>
      <c r="J35" s="176">
        <v>0</v>
      </c>
      <c r="K35" s="177"/>
      <c r="L35" s="176">
        <v>0</v>
      </c>
      <c r="M35" s="177"/>
      <c r="N35" s="111"/>
      <c r="O35" s="111"/>
      <c r="P35" s="176">
        <v>0</v>
      </c>
      <c r="Q35" s="177"/>
      <c r="R35" s="98"/>
      <c r="S35" s="98"/>
      <c r="T35" s="155" t="s">
        <v>4</v>
      </c>
      <c r="U35" s="157"/>
      <c r="V35" s="155" t="s">
        <v>53</v>
      </c>
      <c r="W35" s="156"/>
      <c r="X35" s="156"/>
      <c r="Y35" s="157"/>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5" t="s">
        <v>4</v>
      </c>
      <c r="D36" s="157"/>
      <c r="E36" s="172">
        <f>SUMIFS($AU$13:$AV$30,$C$13:$D$30,"看護職員",$E$13:$F$30,"B")</f>
        <v>0</v>
      </c>
      <c r="F36" s="173"/>
      <c r="G36" s="174">
        <f>SUMIFS($AW$13:$AX$30,$C$13:$D$30,"看護職員",$E$13:$F$30,"B")</f>
        <v>0</v>
      </c>
      <c r="H36" s="175"/>
      <c r="I36" s="112"/>
      <c r="J36" s="176">
        <v>0</v>
      </c>
      <c r="K36" s="177"/>
      <c r="L36" s="176">
        <v>0</v>
      </c>
      <c r="M36" s="177"/>
      <c r="N36" s="111"/>
      <c r="O36" s="111"/>
      <c r="P36" s="176">
        <v>0</v>
      </c>
      <c r="Q36" s="177"/>
      <c r="R36" s="98"/>
      <c r="S36" s="98"/>
      <c r="T36" s="155" t="s">
        <v>5</v>
      </c>
      <c r="U36" s="157"/>
      <c r="V36" s="155" t="s">
        <v>54</v>
      </c>
      <c r="W36" s="156"/>
      <c r="X36" s="156"/>
      <c r="Y36" s="157"/>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5" t="s">
        <v>5</v>
      </c>
      <c r="D37" s="157"/>
      <c r="E37" s="172">
        <f>SUMIFS($AU$13:$AV$30,$C$13:$D$30,"看護職員",$E$13:$F$30,"C")</f>
        <v>0</v>
      </c>
      <c r="F37" s="173"/>
      <c r="G37" s="174">
        <f>SUMIFS($AW$13:$AX$30,$C$13:$D$30,"看護職員",$E$13:$F$30,"C")</f>
        <v>0</v>
      </c>
      <c r="H37" s="175"/>
      <c r="I37" s="112"/>
      <c r="J37" s="176">
        <v>0</v>
      </c>
      <c r="K37" s="177"/>
      <c r="L37" s="178">
        <v>0</v>
      </c>
      <c r="M37" s="179"/>
      <c r="N37" s="111"/>
      <c r="O37" s="111"/>
      <c r="P37" s="172" t="s">
        <v>30</v>
      </c>
      <c r="Q37" s="173"/>
      <c r="R37" s="98"/>
      <c r="S37" s="98"/>
      <c r="T37" s="155" t="s">
        <v>6</v>
      </c>
      <c r="U37" s="157"/>
      <c r="V37" s="155" t="s">
        <v>80</v>
      </c>
      <c r="W37" s="156"/>
      <c r="X37" s="156"/>
      <c r="Y37" s="157"/>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5" t="s">
        <v>6</v>
      </c>
      <c r="D38" s="157"/>
      <c r="E38" s="172">
        <f>SUMIFS($AU$13:$AV$30,$C$13:$D$30,"看護職員",$E$13:$F$30,"D")</f>
        <v>0</v>
      </c>
      <c r="F38" s="173"/>
      <c r="G38" s="174">
        <f>SUMIFS($AW$13:$AX$30,$C$13:$D$30,"看護職員",$E$13:$F$30,"D")</f>
        <v>0</v>
      </c>
      <c r="H38" s="175"/>
      <c r="I38" s="112"/>
      <c r="J38" s="176">
        <v>0</v>
      </c>
      <c r="K38" s="177"/>
      <c r="L38" s="178">
        <v>0</v>
      </c>
      <c r="M38" s="179"/>
      <c r="N38" s="111"/>
      <c r="O38" s="111"/>
      <c r="P38" s="172" t="s">
        <v>30</v>
      </c>
      <c r="Q38" s="173"/>
      <c r="R38" s="98"/>
      <c r="S38" s="98"/>
      <c r="T38" s="98"/>
      <c r="U38" s="169"/>
      <c r="V38" s="169"/>
      <c r="W38" s="170"/>
      <c r="X38" s="17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5" t="s">
        <v>27</v>
      </c>
      <c r="D39" s="157"/>
      <c r="E39" s="172">
        <f>SUM(E35:F38)</f>
        <v>0</v>
      </c>
      <c r="F39" s="173"/>
      <c r="G39" s="174">
        <f>SUM(G35:H38)</f>
        <v>0</v>
      </c>
      <c r="H39" s="175"/>
      <c r="I39" s="112"/>
      <c r="J39" s="172">
        <f>SUM(J35:K38)</f>
        <v>0</v>
      </c>
      <c r="K39" s="173"/>
      <c r="L39" s="172">
        <f>SUM(L35:M38)</f>
        <v>0</v>
      </c>
      <c r="M39" s="173"/>
      <c r="N39" s="111"/>
      <c r="O39" s="111"/>
      <c r="P39" s="172">
        <f>SUM(P35:Q36)</f>
        <v>0</v>
      </c>
      <c r="Q39" s="173"/>
      <c r="R39" s="98"/>
      <c r="S39" s="98"/>
      <c r="T39" s="98"/>
      <c r="U39" s="169"/>
      <c r="V39" s="169"/>
      <c r="W39" s="170"/>
      <c r="X39" s="17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100</v>
      </c>
      <c r="J41" s="164" t="s">
        <v>101</v>
      </c>
      <c r="K41" s="165"/>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4" t="s">
        <v>44</v>
      </c>
      <c r="N43" s="154"/>
      <c r="O43" s="154"/>
      <c r="P43" s="154"/>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166">
        <f>IF($J$41="週",L39,J39)</f>
        <v>0</v>
      </c>
      <c r="D44" s="167"/>
      <c r="E44" s="167"/>
      <c r="F44" s="168"/>
      <c r="G44" s="145" t="s">
        <v>28</v>
      </c>
      <c r="H44" s="155">
        <f>IF($J$41="週",$AV$5,$AZ$5)</f>
        <v>0</v>
      </c>
      <c r="I44" s="156"/>
      <c r="J44" s="156"/>
      <c r="K44" s="157"/>
      <c r="L44" s="145" t="s">
        <v>29</v>
      </c>
      <c r="M44" s="158" t="e">
        <f>ROUNDDOWN(C44/H44,1)</f>
        <v>#DIV/0!</v>
      </c>
      <c r="N44" s="159"/>
      <c r="O44" s="159"/>
      <c r="P44" s="160"/>
      <c r="Q44" s="98"/>
      <c r="R44" s="98"/>
      <c r="S44" s="98"/>
      <c r="T44" s="98"/>
      <c r="U44" s="171"/>
      <c r="V44" s="171"/>
      <c r="W44" s="171"/>
      <c r="X44" s="17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154" t="s">
        <v>27</v>
      </c>
      <c r="N48" s="154"/>
      <c r="O48" s="154"/>
      <c r="P48" s="154"/>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155">
        <f>P39</f>
        <v>0</v>
      </c>
      <c r="D49" s="156"/>
      <c r="E49" s="156"/>
      <c r="F49" s="157"/>
      <c r="G49" s="145" t="s">
        <v>92</v>
      </c>
      <c r="H49" s="158" t="e">
        <f>M44</f>
        <v>#DIV/0!</v>
      </c>
      <c r="I49" s="159"/>
      <c r="J49" s="159"/>
      <c r="K49" s="160"/>
      <c r="L49" s="145" t="s">
        <v>29</v>
      </c>
      <c r="M49" s="161" t="e">
        <f>ROUNDDOWN(C49+H49,1)</f>
        <v>#DIV/0!</v>
      </c>
      <c r="N49" s="162"/>
      <c r="O49" s="162"/>
      <c r="P49" s="163"/>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C44:F44">
    <cfRule type="expression" dxfId="5" priority="1">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AU13:AX30">
    <cfRule type="expression" dxfId="3" priority="3">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8"/>
  <sheetViews>
    <sheetView showGridLines="0" zoomScale="50" zoomScaleNormal="50" zoomScaleSheetLayoutView="75" workbookViewId="0">
      <selection activeCell="U2" sqref="U2:V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9" t="s">
        <v>119</v>
      </c>
      <c r="AN1" s="269"/>
      <c r="AO1" s="269"/>
      <c r="AP1" s="269"/>
      <c r="AQ1" s="269"/>
      <c r="AR1" s="269"/>
      <c r="AS1" s="269"/>
      <c r="AT1" s="269"/>
      <c r="AU1" s="269"/>
      <c r="AV1" s="269"/>
      <c r="AW1" s="269"/>
      <c r="AX1" s="269"/>
      <c r="AY1" s="269"/>
      <c r="AZ1" s="269"/>
      <c r="BA1" s="269"/>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0"/>
      <c r="V2" s="270"/>
      <c r="W2" s="39" t="s">
        <v>16</v>
      </c>
      <c r="X2" s="271" t="str">
        <f>IF(U2=0,"",YEAR(DATE(2018+U2,1,1)))</f>
        <v/>
      </c>
      <c r="Y2" s="271"/>
      <c r="Z2" s="41" t="s">
        <v>20</v>
      </c>
      <c r="AA2" s="41" t="s">
        <v>21</v>
      </c>
      <c r="AB2" s="270"/>
      <c r="AC2" s="270"/>
      <c r="AD2" s="41" t="s">
        <v>22</v>
      </c>
      <c r="AE2" s="41"/>
      <c r="AF2" s="41"/>
      <c r="AG2" s="41"/>
      <c r="AH2" s="41"/>
      <c r="AI2" s="41"/>
      <c r="AJ2" s="40"/>
      <c r="AK2" s="39" t="s">
        <v>17</v>
      </c>
      <c r="AL2" s="39" t="s">
        <v>16</v>
      </c>
      <c r="AM2" s="270"/>
      <c r="AN2" s="270"/>
      <c r="AO2" s="270"/>
      <c r="AP2" s="270"/>
      <c r="AQ2" s="270"/>
      <c r="AR2" s="270"/>
      <c r="AS2" s="270"/>
      <c r="AT2" s="270"/>
      <c r="AU2" s="270"/>
      <c r="AV2" s="270"/>
      <c r="AW2" s="270"/>
      <c r="AX2" s="270"/>
      <c r="AY2" s="270"/>
      <c r="AZ2" s="270"/>
      <c r="BA2" s="27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72" t="s">
        <v>151</v>
      </c>
      <c r="BA3" s="272"/>
      <c r="BB3" s="272"/>
      <c r="BC3" s="272"/>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272" t="s">
        <v>152</v>
      </c>
      <c r="BA4" s="272"/>
      <c r="BB4" s="272"/>
      <c r="BC4" s="272"/>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63"/>
      <c r="AW5" s="264"/>
      <c r="AX5" s="61" t="s">
        <v>23</v>
      </c>
      <c r="AY5" s="60"/>
      <c r="AZ5" s="263"/>
      <c r="BA5" s="264"/>
      <c r="BB5" s="61" t="s">
        <v>95</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7" t="e">
        <f>DAY(EOMONTH(DATE(X2,AB2,1),0))</f>
        <v>#VALUE!</v>
      </c>
      <c r="BA6" s="268"/>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6" t="s">
        <v>26</v>
      </c>
      <c r="C8" s="249" t="s">
        <v>65</v>
      </c>
      <c r="D8" s="250"/>
      <c r="E8" s="255" t="s">
        <v>66</v>
      </c>
      <c r="F8" s="250"/>
      <c r="G8" s="255" t="s">
        <v>67</v>
      </c>
      <c r="H8" s="249"/>
      <c r="I8" s="249"/>
      <c r="J8" s="249"/>
      <c r="K8" s="250"/>
      <c r="L8" s="255" t="s">
        <v>68</v>
      </c>
      <c r="M8" s="249"/>
      <c r="N8" s="249"/>
      <c r="O8" s="258"/>
      <c r="P8" s="261" t="s">
        <v>146</v>
      </c>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33" t="str">
        <f>IF(AZ3="４週","(9)1～4週目の勤務時間数合計","(9)1か月の勤務時間数合計")</f>
        <v>(9)1か月の勤務時間数合計</v>
      </c>
      <c r="AV8" s="234"/>
      <c r="AW8" s="233" t="s">
        <v>69</v>
      </c>
      <c r="AX8" s="234"/>
      <c r="AY8" s="241" t="s">
        <v>118</v>
      </c>
      <c r="AZ8" s="241"/>
      <c r="BA8" s="241"/>
      <c r="BB8" s="241"/>
      <c r="BC8" s="241"/>
      <c r="BD8" s="241"/>
    </row>
    <row r="9" spans="1:57" ht="20.25" customHeight="1" thickBot="1" x14ac:dyDescent="0.45">
      <c r="A9" s="71"/>
      <c r="B9" s="247"/>
      <c r="C9" s="251"/>
      <c r="D9" s="252"/>
      <c r="E9" s="256"/>
      <c r="F9" s="252"/>
      <c r="G9" s="256"/>
      <c r="H9" s="251"/>
      <c r="I9" s="251"/>
      <c r="J9" s="251"/>
      <c r="K9" s="252"/>
      <c r="L9" s="256"/>
      <c r="M9" s="251"/>
      <c r="N9" s="251"/>
      <c r="O9" s="259"/>
      <c r="P9" s="243" t="s">
        <v>10</v>
      </c>
      <c r="Q9" s="244"/>
      <c r="R9" s="244"/>
      <c r="S9" s="244"/>
      <c r="T9" s="244"/>
      <c r="U9" s="244"/>
      <c r="V9" s="245"/>
      <c r="W9" s="243" t="s">
        <v>11</v>
      </c>
      <c r="X9" s="244"/>
      <c r="Y9" s="244"/>
      <c r="Z9" s="244"/>
      <c r="AA9" s="244"/>
      <c r="AB9" s="244"/>
      <c r="AC9" s="245"/>
      <c r="AD9" s="243" t="s">
        <v>12</v>
      </c>
      <c r="AE9" s="244"/>
      <c r="AF9" s="244"/>
      <c r="AG9" s="244"/>
      <c r="AH9" s="244"/>
      <c r="AI9" s="244"/>
      <c r="AJ9" s="245"/>
      <c r="AK9" s="243" t="s">
        <v>13</v>
      </c>
      <c r="AL9" s="244"/>
      <c r="AM9" s="244"/>
      <c r="AN9" s="244"/>
      <c r="AO9" s="244"/>
      <c r="AP9" s="244"/>
      <c r="AQ9" s="245"/>
      <c r="AR9" s="243" t="s">
        <v>14</v>
      </c>
      <c r="AS9" s="244"/>
      <c r="AT9" s="245"/>
      <c r="AU9" s="235"/>
      <c r="AV9" s="236"/>
      <c r="AW9" s="235"/>
      <c r="AX9" s="236"/>
      <c r="AY9" s="241"/>
      <c r="AZ9" s="241"/>
      <c r="BA9" s="241"/>
      <c r="BB9" s="241"/>
      <c r="BC9" s="241"/>
      <c r="BD9" s="241"/>
    </row>
    <row r="10" spans="1:57" ht="20.25" customHeight="1" thickBot="1" x14ac:dyDescent="0.45">
      <c r="A10" s="71"/>
      <c r="B10" s="247"/>
      <c r="C10" s="251"/>
      <c r="D10" s="252"/>
      <c r="E10" s="256"/>
      <c r="F10" s="252"/>
      <c r="G10" s="256"/>
      <c r="H10" s="251"/>
      <c r="I10" s="251"/>
      <c r="J10" s="251"/>
      <c r="K10" s="252"/>
      <c r="L10" s="256"/>
      <c r="M10" s="251"/>
      <c r="N10" s="251"/>
      <c r="O10" s="259"/>
      <c r="P10" s="88" t="e">
        <f>DAY(DATE($X$2,$AB$2,1))</f>
        <v>#VALUE!</v>
      </c>
      <c r="Q10" s="89" t="e">
        <f>DAY(DATE($X$2,$AB$2,2))</f>
        <v>#VALUE!</v>
      </c>
      <c r="R10" s="89" t="e">
        <f>DAY(DATE($X$2,$AB$2,3))</f>
        <v>#VALUE!</v>
      </c>
      <c r="S10" s="89" t="e">
        <f>DAY(DATE($X$2,$AB$2,4))</f>
        <v>#VALUE!</v>
      </c>
      <c r="T10" s="89" t="e">
        <f>DAY(DATE($X$2,$AB$2,5))</f>
        <v>#VALUE!</v>
      </c>
      <c r="U10" s="89" t="e">
        <f>DAY(DATE($X$2,$AB$2,6))</f>
        <v>#VALUE!</v>
      </c>
      <c r="V10" s="90" t="e">
        <f>DAY(DATE($X$2,$AB$2,7))</f>
        <v>#VALUE!</v>
      </c>
      <c r="W10" s="88" t="e">
        <f>DAY(DATE($X$2,$AB$2,8))</f>
        <v>#VALUE!</v>
      </c>
      <c r="X10" s="89" t="e">
        <f>DAY(DATE($X$2,$AB$2,9))</f>
        <v>#VALUE!</v>
      </c>
      <c r="Y10" s="89" t="e">
        <f>DAY(DATE($X$2,$AB$2,10))</f>
        <v>#VALUE!</v>
      </c>
      <c r="Z10" s="89" t="e">
        <f>DAY(DATE($X$2,$AB$2,11))</f>
        <v>#VALUE!</v>
      </c>
      <c r="AA10" s="89" t="e">
        <f>DAY(DATE($X$2,$AB$2,12))</f>
        <v>#VALUE!</v>
      </c>
      <c r="AB10" s="89" t="e">
        <f>DAY(DATE($X$2,$AB$2,13))</f>
        <v>#VALUE!</v>
      </c>
      <c r="AC10" s="90" t="e">
        <f>DAY(DATE($X$2,$AB$2,14))</f>
        <v>#VALUE!</v>
      </c>
      <c r="AD10" s="88" t="e">
        <f>DAY(DATE($X$2,$AB$2,15))</f>
        <v>#VALUE!</v>
      </c>
      <c r="AE10" s="89" t="e">
        <f>DAY(DATE($X$2,$AB$2,16))</f>
        <v>#VALUE!</v>
      </c>
      <c r="AF10" s="89" t="e">
        <f>DAY(DATE($X$2,$AB$2,17))</f>
        <v>#VALUE!</v>
      </c>
      <c r="AG10" s="89" t="e">
        <f>DAY(DATE($X$2,$AB$2,18))</f>
        <v>#VALUE!</v>
      </c>
      <c r="AH10" s="89" t="e">
        <f>DAY(DATE($X$2,$AB$2,19))</f>
        <v>#VALUE!</v>
      </c>
      <c r="AI10" s="89" t="e">
        <f>DAY(DATE($X$2,$AB$2,20))</f>
        <v>#VALUE!</v>
      </c>
      <c r="AJ10" s="90" t="e">
        <f>DAY(DATE($X$2,$AB$2,21))</f>
        <v>#VALUE!</v>
      </c>
      <c r="AK10" s="88" t="e">
        <f>DAY(DATE($X$2,$AB$2,22))</f>
        <v>#VALUE!</v>
      </c>
      <c r="AL10" s="89" t="e">
        <f>DAY(DATE($X$2,$AB$2,23))</f>
        <v>#VALUE!</v>
      </c>
      <c r="AM10" s="89" t="e">
        <f>DAY(DATE($X$2,$AB$2,24))</f>
        <v>#VALUE!</v>
      </c>
      <c r="AN10" s="89" t="e">
        <f>DAY(DATE($X$2,$AB$2,25))</f>
        <v>#VALUE!</v>
      </c>
      <c r="AO10" s="89" t="e">
        <f>DAY(DATE($X$2,$AB$2,26))</f>
        <v>#VALUE!</v>
      </c>
      <c r="AP10" s="89" t="e">
        <f>DAY(DATE($X$2,$AB$2,27))</f>
        <v>#VALUE!</v>
      </c>
      <c r="AQ10" s="90" t="e">
        <f>DAY(DATE($X$2,$AB$2,28))</f>
        <v>#VALUE!</v>
      </c>
      <c r="AR10" s="88" t="e">
        <f>IF(AZ3="暦月",IF(DAY(DATE($X$2,$AB$2,29))=29,29,""),"")</f>
        <v>#VALUE!</v>
      </c>
      <c r="AS10" s="89" t="e">
        <f>IF(AZ3="暦月",IF(DAY(DATE($X$2,$AB$2,30))=30,30,""),"")</f>
        <v>#VALUE!</v>
      </c>
      <c r="AT10" s="90" t="e">
        <f>IF(AZ3="暦月",IF(DAY(DATE($X$2,$AB$2,31))=31,31,""),"")</f>
        <v>#VALUE!</v>
      </c>
      <c r="AU10" s="235"/>
      <c r="AV10" s="236"/>
      <c r="AW10" s="235"/>
      <c r="AX10" s="236"/>
      <c r="AY10" s="241"/>
      <c r="AZ10" s="241"/>
      <c r="BA10" s="241"/>
      <c r="BB10" s="241"/>
      <c r="BC10" s="241"/>
      <c r="BD10" s="241"/>
    </row>
    <row r="11" spans="1:57" ht="20.25" hidden="1" customHeight="1" thickBot="1" x14ac:dyDescent="0.45">
      <c r="A11" s="71"/>
      <c r="B11" s="247"/>
      <c r="C11" s="251"/>
      <c r="D11" s="252"/>
      <c r="E11" s="256"/>
      <c r="F11" s="252"/>
      <c r="G11" s="256"/>
      <c r="H11" s="251"/>
      <c r="I11" s="251"/>
      <c r="J11" s="251"/>
      <c r="K11" s="252"/>
      <c r="L11" s="256"/>
      <c r="M11" s="251"/>
      <c r="N11" s="251"/>
      <c r="O11" s="259"/>
      <c r="P11" s="88" t="e">
        <f>WEEKDAY(DATE($X$2,$AB$2,1))</f>
        <v>#VALUE!</v>
      </c>
      <c r="Q11" s="89" t="e">
        <f>WEEKDAY(DATE($X$2,$AB$2,2))</f>
        <v>#VALUE!</v>
      </c>
      <c r="R11" s="89" t="e">
        <f>WEEKDAY(DATE($X$2,$AB$2,3))</f>
        <v>#VALUE!</v>
      </c>
      <c r="S11" s="89" t="e">
        <f>WEEKDAY(DATE($X$2,$AB$2,4))</f>
        <v>#VALUE!</v>
      </c>
      <c r="T11" s="89" t="e">
        <f>WEEKDAY(DATE($X$2,$AB$2,5))</f>
        <v>#VALUE!</v>
      </c>
      <c r="U11" s="89" t="e">
        <f>WEEKDAY(DATE($X$2,$AB$2,6))</f>
        <v>#VALUE!</v>
      </c>
      <c r="V11" s="90" t="e">
        <f>WEEKDAY(DATE($X$2,$AB$2,7))</f>
        <v>#VALUE!</v>
      </c>
      <c r="W11" s="88" t="e">
        <f>WEEKDAY(DATE($X$2,$AB$2,8))</f>
        <v>#VALUE!</v>
      </c>
      <c r="X11" s="89" t="e">
        <f>WEEKDAY(DATE($X$2,$AB$2,9))</f>
        <v>#VALUE!</v>
      </c>
      <c r="Y11" s="89" t="e">
        <f>WEEKDAY(DATE($X$2,$AB$2,10))</f>
        <v>#VALUE!</v>
      </c>
      <c r="Z11" s="89" t="e">
        <f>WEEKDAY(DATE($X$2,$AB$2,11))</f>
        <v>#VALUE!</v>
      </c>
      <c r="AA11" s="89" t="e">
        <f>WEEKDAY(DATE($X$2,$AB$2,12))</f>
        <v>#VALUE!</v>
      </c>
      <c r="AB11" s="89" t="e">
        <f>WEEKDAY(DATE($X$2,$AB$2,13))</f>
        <v>#VALUE!</v>
      </c>
      <c r="AC11" s="90" t="e">
        <f>WEEKDAY(DATE($X$2,$AB$2,14))</f>
        <v>#VALUE!</v>
      </c>
      <c r="AD11" s="88" t="e">
        <f>WEEKDAY(DATE($X$2,$AB$2,15))</f>
        <v>#VALUE!</v>
      </c>
      <c r="AE11" s="89" t="e">
        <f>WEEKDAY(DATE($X$2,$AB$2,16))</f>
        <v>#VALUE!</v>
      </c>
      <c r="AF11" s="89" t="e">
        <f>WEEKDAY(DATE($X$2,$AB$2,17))</f>
        <v>#VALUE!</v>
      </c>
      <c r="AG11" s="89" t="e">
        <f>WEEKDAY(DATE($X$2,$AB$2,18))</f>
        <v>#VALUE!</v>
      </c>
      <c r="AH11" s="89" t="e">
        <f>WEEKDAY(DATE($X$2,$AB$2,19))</f>
        <v>#VALUE!</v>
      </c>
      <c r="AI11" s="89" t="e">
        <f>WEEKDAY(DATE($X$2,$AB$2,20))</f>
        <v>#VALUE!</v>
      </c>
      <c r="AJ11" s="90" t="e">
        <f>WEEKDAY(DATE($X$2,$AB$2,21))</f>
        <v>#VALUE!</v>
      </c>
      <c r="AK11" s="88" t="e">
        <f>WEEKDAY(DATE($X$2,$AB$2,22))</f>
        <v>#VALUE!</v>
      </c>
      <c r="AL11" s="89" t="e">
        <f>WEEKDAY(DATE($X$2,$AB$2,23))</f>
        <v>#VALUE!</v>
      </c>
      <c r="AM11" s="89" t="e">
        <f>WEEKDAY(DATE($X$2,$AB$2,24))</f>
        <v>#VALUE!</v>
      </c>
      <c r="AN11" s="89" t="e">
        <f>WEEKDAY(DATE($X$2,$AB$2,25))</f>
        <v>#VALUE!</v>
      </c>
      <c r="AO11" s="89" t="e">
        <f>WEEKDAY(DATE($X$2,$AB$2,26))</f>
        <v>#VALUE!</v>
      </c>
      <c r="AP11" s="89" t="e">
        <f>WEEKDAY(DATE($X$2,$AB$2,27))</f>
        <v>#VALUE!</v>
      </c>
      <c r="AQ11" s="90" t="e">
        <f>WEEKDAY(DATE($X$2,$AB$2,28))</f>
        <v>#VALUE!</v>
      </c>
      <c r="AR11" s="88" t="e">
        <f>IF(AR10=29,WEEKDAY(DATE($X$2,$AB$2,29)),0)</f>
        <v>#VALUE!</v>
      </c>
      <c r="AS11" s="89" t="e">
        <f>IF(AS10=30,WEEKDAY(DATE($X$2,$AB$2,30)),0)</f>
        <v>#VALUE!</v>
      </c>
      <c r="AT11" s="90" t="e">
        <f>IF(AT10=31,WEEKDAY(DATE($X$2,$AB$2,31)),0)</f>
        <v>#VALUE!</v>
      </c>
      <c r="AU11" s="237"/>
      <c r="AV11" s="238"/>
      <c r="AW11" s="237"/>
      <c r="AX11" s="238"/>
      <c r="AY11" s="242"/>
      <c r="AZ11" s="242"/>
      <c r="BA11" s="242"/>
      <c r="BB11" s="242"/>
      <c r="BC11" s="242"/>
      <c r="BD11" s="242"/>
    </row>
    <row r="12" spans="1:57" ht="20.25" customHeight="1" thickBot="1" x14ac:dyDescent="0.45">
      <c r="A12" s="71"/>
      <c r="B12" s="248"/>
      <c r="C12" s="253"/>
      <c r="D12" s="254"/>
      <c r="E12" s="257"/>
      <c r="F12" s="254"/>
      <c r="G12" s="257"/>
      <c r="H12" s="253"/>
      <c r="I12" s="253"/>
      <c r="J12" s="253"/>
      <c r="K12" s="254"/>
      <c r="L12" s="257"/>
      <c r="M12" s="253"/>
      <c r="N12" s="253"/>
      <c r="O12" s="260"/>
      <c r="P12" s="91" t="e">
        <f>IF(P11=1,"日",IF(P11=2,"月",IF(P11=3,"火",IF(P11=4,"水",IF(P11=5,"木",IF(P11=6,"金","土"))))))</f>
        <v>#VALUE!</v>
      </c>
      <c r="Q12" s="92" t="e">
        <f t="shared" ref="Q12:AQ12" si="0">IF(Q11=1,"日",IF(Q11=2,"月",IF(Q11=3,"火",IF(Q11=4,"水",IF(Q11=5,"木",IF(Q11=6,"金","土"))))))</f>
        <v>#VALUE!</v>
      </c>
      <c r="R12" s="92" t="e">
        <f t="shared" si="0"/>
        <v>#VALUE!</v>
      </c>
      <c r="S12" s="92" t="e">
        <f t="shared" si="0"/>
        <v>#VALUE!</v>
      </c>
      <c r="T12" s="92" t="e">
        <f t="shared" si="0"/>
        <v>#VALUE!</v>
      </c>
      <c r="U12" s="92" t="e">
        <f t="shared" si="0"/>
        <v>#VALUE!</v>
      </c>
      <c r="V12" s="93" t="e">
        <f t="shared" si="0"/>
        <v>#VALUE!</v>
      </c>
      <c r="W12" s="91" t="e">
        <f t="shared" si="0"/>
        <v>#VALUE!</v>
      </c>
      <c r="X12" s="92" t="e">
        <f t="shared" si="0"/>
        <v>#VALUE!</v>
      </c>
      <c r="Y12" s="92" t="e">
        <f t="shared" si="0"/>
        <v>#VALUE!</v>
      </c>
      <c r="Z12" s="92" t="e">
        <f t="shared" si="0"/>
        <v>#VALUE!</v>
      </c>
      <c r="AA12" s="92" t="e">
        <f t="shared" si="0"/>
        <v>#VALUE!</v>
      </c>
      <c r="AB12" s="92" t="e">
        <f t="shared" si="0"/>
        <v>#VALUE!</v>
      </c>
      <c r="AC12" s="93" t="e">
        <f t="shared" si="0"/>
        <v>#VALUE!</v>
      </c>
      <c r="AD12" s="91" t="e">
        <f t="shared" si="0"/>
        <v>#VALUE!</v>
      </c>
      <c r="AE12" s="92" t="e">
        <f t="shared" si="0"/>
        <v>#VALUE!</v>
      </c>
      <c r="AF12" s="92" t="e">
        <f t="shared" si="0"/>
        <v>#VALUE!</v>
      </c>
      <c r="AG12" s="92" t="e">
        <f t="shared" si="0"/>
        <v>#VALUE!</v>
      </c>
      <c r="AH12" s="92" t="e">
        <f t="shared" si="0"/>
        <v>#VALUE!</v>
      </c>
      <c r="AI12" s="92" t="e">
        <f t="shared" si="0"/>
        <v>#VALUE!</v>
      </c>
      <c r="AJ12" s="93" t="e">
        <f t="shared" si="0"/>
        <v>#VALUE!</v>
      </c>
      <c r="AK12" s="91" t="e">
        <f t="shared" si="0"/>
        <v>#VALUE!</v>
      </c>
      <c r="AL12" s="92" t="e">
        <f t="shared" si="0"/>
        <v>#VALUE!</v>
      </c>
      <c r="AM12" s="92" t="e">
        <f t="shared" si="0"/>
        <v>#VALUE!</v>
      </c>
      <c r="AN12" s="92" t="e">
        <f t="shared" si="0"/>
        <v>#VALUE!</v>
      </c>
      <c r="AO12" s="92" t="e">
        <f t="shared" si="0"/>
        <v>#VALUE!</v>
      </c>
      <c r="AP12" s="92" t="e">
        <f t="shared" si="0"/>
        <v>#VALUE!</v>
      </c>
      <c r="AQ12" s="93" t="e">
        <f t="shared" si="0"/>
        <v>#VALUE!</v>
      </c>
      <c r="AR12" s="92" t="e">
        <f>IF(AR11=1,"日",IF(AR11=2,"月",IF(AR11=3,"火",IF(AR11=4,"水",IF(AR11=5,"木",IF(AR11=6,"金",IF(AR11=0,"","土")))))))</f>
        <v>#VALUE!</v>
      </c>
      <c r="AS12" s="92" t="e">
        <f>IF(AS11=1,"日",IF(AS11=2,"月",IF(AS11=3,"火",IF(AS11=4,"水",IF(AS11=5,"木",IF(AS11=6,"金",IF(AS11=0,"","土")))))))</f>
        <v>#VALUE!</v>
      </c>
      <c r="AT12" s="92" t="e">
        <f>IF(AT11=1,"日",IF(AT11=2,"月",IF(AT11=3,"火",IF(AT11=4,"水",IF(AT11=5,"木",IF(AT11=6,"金",IF(AT11=0,"","土")))))))</f>
        <v>#VALUE!</v>
      </c>
      <c r="AU12" s="239"/>
      <c r="AV12" s="240"/>
      <c r="AW12" s="239"/>
      <c r="AX12" s="240"/>
      <c r="AY12" s="241"/>
      <c r="AZ12" s="241"/>
      <c r="BA12" s="241"/>
      <c r="BB12" s="241"/>
      <c r="BC12" s="241"/>
      <c r="BD12" s="241"/>
    </row>
    <row r="13" spans="1:57" ht="39.950000000000003" customHeight="1" x14ac:dyDescent="0.4">
      <c r="A13" s="71"/>
      <c r="B13" s="110">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t="e">
        <f t="shared" ref="AW13:AW44" si="1">IF($AZ$3="４週",AU13/4,IF($AZ$3="暦月",AU13/($AZ$6/7),""))</f>
        <v>#VALUE!</v>
      </c>
      <c r="AX13" s="232"/>
      <c r="AY13" s="216"/>
      <c r="AZ13" s="217"/>
      <c r="BA13" s="217"/>
      <c r="BB13" s="217"/>
      <c r="BC13" s="217"/>
      <c r="BD13" s="218"/>
    </row>
    <row r="14" spans="1:57" ht="39.950000000000003" customHeight="1" x14ac:dyDescent="0.4">
      <c r="A14" s="71"/>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t="e">
        <f t="shared" si="1"/>
        <v>#VALUE!</v>
      </c>
      <c r="AX14" s="215"/>
      <c r="AY14" s="182"/>
      <c r="AZ14" s="183"/>
      <c r="BA14" s="183"/>
      <c r="BB14" s="183"/>
      <c r="BC14" s="183"/>
      <c r="BD14" s="184"/>
    </row>
    <row r="15" spans="1:57" ht="39.950000000000003" customHeight="1" x14ac:dyDescent="0.4">
      <c r="A15" s="71"/>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t="e">
        <f t="shared" si="1"/>
        <v>#VALUE!</v>
      </c>
      <c r="AX15" s="215"/>
      <c r="AY15" s="182"/>
      <c r="AZ15" s="183"/>
      <c r="BA15" s="183"/>
      <c r="BB15" s="183"/>
      <c r="BC15" s="183"/>
      <c r="BD15" s="184"/>
    </row>
    <row r="16" spans="1:57" ht="39.950000000000003" customHeight="1" x14ac:dyDescent="0.4">
      <c r="A16" s="71"/>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t="e">
        <f t="shared" si="1"/>
        <v>#VALUE!</v>
      </c>
      <c r="AX16" s="215"/>
      <c r="AY16" s="182"/>
      <c r="AZ16" s="183"/>
      <c r="BA16" s="183"/>
      <c r="BB16" s="183"/>
      <c r="BC16" s="183"/>
      <c r="BD16" s="184"/>
    </row>
    <row r="17" spans="1:56" ht="39.950000000000003" customHeight="1" x14ac:dyDescent="0.4">
      <c r="A17" s="71"/>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t="e">
        <f t="shared" si="1"/>
        <v>#VALUE!</v>
      </c>
      <c r="AX17" s="215"/>
      <c r="AY17" s="182"/>
      <c r="AZ17" s="183"/>
      <c r="BA17" s="183"/>
      <c r="BB17" s="183"/>
      <c r="BC17" s="183"/>
      <c r="BD17" s="184"/>
    </row>
    <row r="18" spans="1:56" ht="39.950000000000003" customHeight="1" x14ac:dyDescent="0.4">
      <c r="A18" s="71"/>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t="e">
        <f t="shared" si="1"/>
        <v>#VALUE!</v>
      </c>
      <c r="AX18" s="215"/>
      <c r="AY18" s="182"/>
      <c r="AZ18" s="183"/>
      <c r="BA18" s="183"/>
      <c r="BB18" s="183"/>
      <c r="BC18" s="183"/>
      <c r="BD18" s="184"/>
    </row>
    <row r="19" spans="1:56" ht="39.950000000000003" customHeight="1" x14ac:dyDescent="0.4">
      <c r="A19" s="71"/>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t="e">
        <f t="shared" si="1"/>
        <v>#VALUE!</v>
      </c>
      <c r="AX19" s="215"/>
      <c r="AY19" s="182"/>
      <c r="AZ19" s="183"/>
      <c r="BA19" s="183"/>
      <c r="BB19" s="183"/>
      <c r="BC19" s="183"/>
      <c r="BD19" s="184"/>
    </row>
    <row r="20" spans="1:56" ht="39.950000000000003" customHeight="1" x14ac:dyDescent="0.4">
      <c r="A20" s="71"/>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t="e">
        <f t="shared" si="1"/>
        <v>#VALUE!</v>
      </c>
      <c r="AX20" s="215"/>
      <c r="AY20" s="182"/>
      <c r="AZ20" s="183"/>
      <c r="BA20" s="183"/>
      <c r="BB20" s="183"/>
      <c r="BC20" s="183"/>
      <c r="BD20" s="184"/>
    </row>
    <row r="21" spans="1:56" ht="39.950000000000003" customHeight="1" x14ac:dyDescent="0.4">
      <c r="A21" s="71"/>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t="e">
        <f t="shared" si="1"/>
        <v>#VALUE!</v>
      </c>
      <c r="AX21" s="215"/>
      <c r="AY21" s="182"/>
      <c r="AZ21" s="183"/>
      <c r="BA21" s="183"/>
      <c r="BB21" s="183"/>
      <c r="BC21" s="183"/>
      <c r="BD21" s="184"/>
    </row>
    <row r="22" spans="1:56" ht="39.950000000000003" customHeight="1" x14ac:dyDescent="0.4">
      <c r="A22" s="71"/>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t="e">
        <f t="shared" si="1"/>
        <v>#VALUE!</v>
      </c>
      <c r="AX22" s="215"/>
      <c r="AY22" s="182"/>
      <c r="AZ22" s="183"/>
      <c r="BA22" s="183"/>
      <c r="BB22" s="183"/>
      <c r="BC22" s="183"/>
      <c r="BD22" s="184"/>
    </row>
    <row r="23" spans="1:56" ht="39.950000000000003" customHeight="1" x14ac:dyDescent="0.4">
      <c r="A23" s="71"/>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t="e">
        <f t="shared" si="1"/>
        <v>#VALUE!</v>
      </c>
      <c r="AX23" s="215"/>
      <c r="AY23" s="182"/>
      <c r="AZ23" s="183"/>
      <c r="BA23" s="183"/>
      <c r="BB23" s="183"/>
      <c r="BC23" s="183"/>
      <c r="BD23" s="184"/>
    </row>
    <row r="24" spans="1:56" ht="39.950000000000003" customHeight="1" x14ac:dyDescent="0.4">
      <c r="A24" s="71"/>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t="e">
        <f t="shared" si="1"/>
        <v>#VALUE!</v>
      </c>
      <c r="AX24" s="215"/>
      <c r="AY24" s="182"/>
      <c r="AZ24" s="183"/>
      <c r="BA24" s="183"/>
      <c r="BB24" s="183"/>
      <c r="BC24" s="183"/>
      <c r="BD24" s="184"/>
    </row>
    <row r="25" spans="1:56" ht="39.950000000000003" customHeight="1" x14ac:dyDescent="0.4">
      <c r="A25" s="71"/>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t="e">
        <f t="shared" si="1"/>
        <v>#VALUE!</v>
      </c>
      <c r="AX25" s="215"/>
      <c r="AY25" s="182"/>
      <c r="AZ25" s="183"/>
      <c r="BA25" s="183"/>
      <c r="BB25" s="183"/>
      <c r="BC25" s="183"/>
      <c r="BD25" s="184"/>
    </row>
    <row r="26" spans="1:56" ht="39.950000000000003" customHeight="1" x14ac:dyDescent="0.4">
      <c r="A26" s="71"/>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t="e">
        <f t="shared" si="1"/>
        <v>#VALUE!</v>
      </c>
      <c r="AX26" s="215"/>
      <c r="AY26" s="182"/>
      <c r="AZ26" s="183"/>
      <c r="BA26" s="183"/>
      <c r="BB26" s="183"/>
      <c r="BC26" s="183"/>
      <c r="BD26" s="184"/>
    </row>
    <row r="27" spans="1:56" ht="39.950000000000003" customHeight="1" x14ac:dyDescent="0.4">
      <c r="A27" s="71"/>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t="e">
        <f t="shared" si="1"/>
        <v>#VALUE!</v>
      </c>
      <c r="AX27" s="215"/>
      <c r="AY27" s="182"/>
      <c r="AZ27" s="183"/>
      <c r="BA27" s="183"/>
      <c r="BB27" s="183"/>
      <c r="BC27" s="183"/>
      <c r="BD27" s="184"/>
    </row>
    <row r="28" spans="1:56" ht="39.950000000000003" customHeight="1" x14ac:dyDescent="0.4">
      <c r="A28" s="71"/>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t="e">
        <f t="shared" si="1"/>
        <v>#VALUE!</v>
      </c>
      <c r="AX28" s="215"/>
      <c r="AY28" s="182"/>
      <c r="AZ28" s="183"/>
      <c r="BA28" s="183"/>
      <c r="BB28" s="183"/>
      <c r="BC28" s="183"/>
      <c r="BD28" s="184"/>
    </row>
    <row r="29" spans="1:56" ht="39.950000000000003" customHeight="1" x14ac:dyDescent="0.4">
      <c r="A29" s="71"/>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t="e">
        <f t="shared" si="1"/>
        <v>#VALUE!</v>
      </c>
      <c r="AX29" s="215"/>
      <c r="AY29" s="182"/>
      <c r="AZ29" s="183"/>
      <c r="BA29" s="183"/>
      <c r="BB29" s="183"/>
      <c r="BC29" s="183"/>
      <c r="BD29" s="184"/>
    </row>
    <row r="30" spans="1:56" ht="39.950000000000003" customHeight="1" x14ac:dyDescent="0.4">
      <c r="A30" s="71"/>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t="e">
        <f t="shared" si="1"/>
        <v>#VALUE!</v>
      </c>
      <c r="AX30" s="215"/>
      <c r="AY30" s="182"/>
      <c r="AZ30" s="183"/>
      <c r="BA30" s="183"/>
      <c r="BB30" s="183"/>
      <c r="BC30" s="183"/>
      <c r="BD30" s="184"/>
    </row>
    <row r="31" spans="1:56" ht="39.950000000000003" customHeight="1" x14ac:dyDescent="0.4">
      <c r="A31" s="71"/>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t="e">
        <f t="shared" si="1"/>
        <v>#VALUE!</v>
      </c>
      <c r="AX31" s="215"/>
      <c r="AY31" s="182"/>
      <c r="AZ31" s="183"/>
      <c r="BA31" s="183"/>
      <c r="BB31" s="183"/>
      <c r="BC31" s="183"/>
      <c r="BD31" s="184"/>
    </row>
    <row r="32" spans="1:56" ht="39.950000000000003" customHeight="1" x14ac:dyDescent="0.4">
      <c r="A32" s="71"/>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t="e">
        <f t="shared" si="1"/>
        <v>#VALUE!</v>
      </c>
      <c r="AX32" s="215"/>
      <c r="AY32" s="182"/>
      <c r="AZ32" s="183"/>
      <c r="BA32" s="183"/>
      <c r="BB32" s="183"/>
      <c r="BC32" s="183"/>
      <c r="BD32" s="184"/>
    </row>
    <row r="33" spans="1:56" ht="39.950000000000003" customHeight="1" x14ac:dyDescent="0.4">
      <c r="A33" s="71"/>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t="e">
        <f t="shared" si="1"/>
        <v>#VALUE!</v>
      </c>
      <c r="AX33" s="215"/>
      <c r="AY33" s="182"/>
      <c r="AZ33" s="183"/>
      <c r="BA33" s="183"/>
      <c r="BB33" s="183"/>
      <c r="BC33" s="183"/>
      <c r="BD33" s="184"/>
    </row>
    <row r="34" spans="1:56" ht="39.950000000000003" customHeight="1" x14ac:dyDescent="0.4">
      <c r="A34" s="71"/>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t="e">
        <f t="shared" si="1"/>
        <v>#VALUE!</v>
      </c>
      <c r="AX34" s="215"/>
      <c r="AY34" s="182"/>
      <c r="AZ34" s="183"/>
      <c r="BA34" s="183"/>
      <c r="BB34" s="183"/>
      <c r="BC34" s="183"/>
      <c r="BD34" s="184"/>
    </row>
    <row r="35" spans="1:56" ht="39.950000000000003" customHeight="1" x14ac:dyDescent="0.4">
      <c r="A35" s="71"/>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t="e">
        <f t="shared" si="1"/>
        <v>#VALUE!</v>
      </c>
      <c r="AX35" s="215"/>
      <c r="AY35" s="182"/>
      <c r="AZ35" s="183"/>
      <c r="BA35" s="183"/>
      <c r="BB35" s="183"/>
      <c r="BC35" s="183"/>
      <c r="BD35" s="184"/>
    </row>
    <row r="36" spans="1:56" ht="39.950000000000003" customHeight="1" x14ac:dyDescent="0.4">
      <c r="A36" s="71"/>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t="e">
        <f t="shared" si="1"/>
        <v>#VALUE!</v>
      </c>
      <c r="AX36" s="215"/>
      <c r="AY36" s="182"/>
      <c r="AZ36" s="183"/>
      <c r="BA36" s="183"/>
      <c r="BB36" s="183"/>
      <c r="BC36" s="183"/>
      <c r="BD36" s="184"/>
    </row>
    <row r="37" spans="1:56" ht="39.950000000000003" customHeight="1" x14ac:dyDescent="0.4">
      <c r="A37" s="71"/>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t="e">
        <f t="shared" si="1"/>
        <v>#VALUE!</v>
      </c>
      <c r="AX37" s="215"/>
      <c r="AY37" s="182"/>
      <c r="AZ37" s="183"/>
      <c r="BA37" s="183"/>
      <c r="BB37" s="183"/>
      <c r="BC37" s="183"/>
      <c r="BD37" s="184"/>
    </row>
    <row r="38" spans="1:56" ht="39.950000000000003" customHeight="1" x14ac:dyDescent="0.4">
      <c r="A38" s="71"/>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t="e">
        <f t="shared" si="1"/>
        <v>#VALUE!</v>
      </c>
      <c r="AX38" s="215"/>
      <c r="AY38" s="182"/>
      <c r="AZ38" s="183"/>
      <c r="BA38" s="183"/>
      <c r="BB38" s="183"/>
      <c r="BC38" s="183"/>
      <c r="BD38" s="184"/>
    </row>
    <row r="39" spans="1:56" ht="39.950000000000003" customHeight="1" x14ac:dyDescent="0.4">
      <c r="A39" s="71"/>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t="e">
        <f t="shared" si="1"/>
        <v>#VALUE!</v>
      </c>
      <c r="AX39" s="215"/>
      <c r="AY39" s="182"/>
      <c r="AZ39" s="183"/>
      <c r="BA39" s="183"/>
      <c r="BB39" s="183"/>
      <c r="BC39" s="183"/>
      <c r="BD39" s="184"/>
    </row>
    <row r="40" spans="1:56" ht="39.950000000000003" customHeight="1" x14ac:dyDescent="0.4">
      <c r="A40" s="71"/>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t="e">
        <f t="shared" si="1"/>
        <v>#VALUE!</v>
      </c>
      <c r="AX40" s="215"/>
      <c r="AY40" s="182"/>
      <c r="AZ40" s="183"/>
      <c r="BA40" s="183"/>
      <c r="BB40" s="183"/>
      <c r="BC40" s="183"/>
      <c r="BD40" s="184"/>
    </row>
    <row r="41" spans="1:56" ht="39.950000000000003" customHeight="1" x14ac:dyDescent="0.4">
      <c r="A41" s="71"/>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t="e">
        <f t="shared" si="1"/>
        <v>#VALUE!</v>
      </c>
      <c r="AX41" s="215"/>
      <c r="AY41" s="182"/>
      <c r="AZ41" s="183"/>
      <c r="BA41" s="183"/>
      <c r="BB41" s="183"/>
      <c r="BC41" s="183"/>
      <c r="BD41" s="184"/>
    </row>
    <row r="42" spans="1:56" ht="39.950000000000003" customHeight="1" x14ac:dyDescent="0.4">
      <c r="A42" s="71"/>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t="e">
        <f t="shared" si="1"/>
        <v>#VALUE!</v>
      </c>
      <c r="AX42" s="215"/>
      <c r="AY42" s="182"/>
      <c r="AZ42" s="183"/>
      <c r="BA42" s="183"/>
      <c r="BB42" s="183"/>
      <c r="BC42" s="183"/>
      <c r="BD42" s="184"/>
    </row>
    <row r="43" spans="1:56" ht="39.950000000000003" customHeight="1" x14ac:dyDescent="0.4">
      <c r="A43" s="71"/>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t="e">
        <f t="shared" si="1"/>
        <v>#VALUE!</v>
      </c>
      <c r="AX43" s="215"/>
      <c r="AY43" s="182"/>
      <c r="AZ43" s="183"/>
      <c r="BA43" s="183"/>
      <c r="BB43" s="183"/>
      <c r="BC43" s="183"/>
      <c r="BD43" s="184"/>
    </row>
    <row r="44" spans="1:56" ht="39.950000000000003" customHeight="1" x14ac:dyDescent="0.4">
      <c r="A44" s="71"/>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t="e">
        <f t="shared" si="1"/>
        <v>#VALUE!</v>
      </c>
      <c r="AX44" s="215"/>
      <c r="AY44" s="182"/>
      <c r="AZ44" s="183"/>
      <c r="BA44" s="183"/>
      <c r="BB44" s="183"/>
      <c r="BC44" s="183"/>
      <c r="BD44" s="184"/>
    </row>
    <row r="45" spans="1:56" ht="39.950000000000003" customHeight="1" x14ac:dyDescent="0.4">
      <c r="A45" s="71"/>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t="e">
        <f t="shared" ref="AW45:AW76" si="7">IF($AZ$3="４週",AU45/4,IF($AZ$3="暦月",AU45/($AZ$6/7),""))</f>
        <v>#VALUE!</v>
      </c>
      <c r="AX45" s="215"/>
      <c r="AY45" s="182"/>
      <c r="AZ45" s="183"/>
      <c r="BA45" s="183"/>
      <c r="BB45" s="183"/>
      <c r="BC45" s="183"/>
      <c r="BD45" s="184"/>
    </row>
    <row r="46" spans="1:56" ht="39.950000000000003" customHeight="1" x14ac:dyDescent="0.4">
      <c r="A46" s="71"/>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t="e">
        <f t="shared" si="7"/>
        <v>#VALUE!</v>
      </c>
      <c r="AX46" s="215"/>
      <c r="AY46" s="182"/>
      <c r="AZ46" s="183"/>
      <c r="BA46" s="183"/>
      <c r="BB46" s="183"/>
      <c r="BC46" s="183"/>
      <c r="BD46" s="184"/>
    </row>
    <row r="47" spans="1:56" ht="39.950000000000003" customHeight="1" x14ac:dyDescent="0.4">
      <c r="A47" s="71"/>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t="e">
        <f t="shared" si="7"/>
        <v>#VALUE!</v>
      </c>
      <c r="AX47" s="215"/>
      <c r="AY47" s="182"/>
      <c r="AZ47" s="183"/>
      <c r="BA47" s="183"/>
      <c r="BB47" s="183"/>
      <c r="BC47" s="183"/>
      <c r="BD47" s="184"/>
    </row>
    <row r="48" spans="1:56" ht="39.950000000000003" customHeight="1" x14ac:dyDescent="0.4">
      <c r="A48" s="71"/>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t="e">
        <f t="shared" si="7"/>
        <v>#VALUE!</v>
      </c>
      <c r="AX48" s="215"/>
      <c r="AY48" s="182"/>
      <c r="AZ48" s="183"/>
      <c r="BA48" s="183"/>
      <c r="BB48" s="183"/>
      <c r="BC48" s="183"/>
      <c r="BD48" s="184"/>
    </row>
    <row r="49" spans="1:56" ht="39.950000000000003" customHeight="1" x14ac:dyDescent="0.4">
      <c r="A49" s="71"/>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t="e">
        <f t="shared" si="7"/>
        <v>#VALUE!</v>
      </c>
      <c r="AX49" s="215"/>
      <c r="AY49" s="182"/>
      <c r="AZ49" s="183"/>
      <c r="BA49" s="183"/>
      <c r="BB49" s="183"/>
      <c r="BC49" s="183"/>
      <c r="BD49" s="184"/>
    </row>
    <row r="50" spans="1:56" ht="39.950000000000003" customHeight="1" x14ac:dyDescent="0.4">
      <c r="A50" s="71"/>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t="e">
        <f t="shared" si="7"/>
        <v>#VALUE!</v>
      </c>
      <c r="AX50" s="215"/>
      <c r="AY50" s="182"/>
      <c r="AZ50" s="183"/>
      <c r="BA50" s="183"/>
      <c r="BB50" s="183"/>
      <c r="BC50" s="183"/>
      <c r="BD50" s="184"/>
    </row>
    <row r="51" spans="1:56" ht="39.950000000000003" customHeight="1" x14ac:dyDescent="0.4">
      <c r="A51" s="71"/>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t="e">
        <f t="shared" si="7"/>
        <v>#VALUE!</v>
      </c>
      <c r="AX51" s="215"/>
      <c r="AY51" s="182"/>
      <c r="AZ51" s="183"/>
      <c r="BA51" s="183"/>
      <c r="BB51" s="183"/>
      <c r="BC51" s="183"/>
      <c r="BD51" s="184"/>
    </row>
    <row r="52" spans="1:56" ht="39.950000000000003" customHeight="1" x14ac:dyDescent="0.4">
      <c r="A52" s="71"/>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t="e">
        <f t="shared" si="7"/>
        <v>#VALUE!</v>
      </c>
      <c r="AX52" s="215"/>
      <c r="AY52" s="182"/>
      <c r="AZ52" s="183"/>
      <c r="BA52" s="183"/>
      <c r="BB52" s="183"/>
      <c r="BC52" s="183"/>
      <c r="BD52" s="184"/>
    </row>
    <row r="53" spans="1:56" ht="39.950000000000003" customHeight="1" x14ac:dyDescent="0.4">
      <c r="A53" s="71"/>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t="e">
        <f t="shared" si="7"/>
        <v>#VALUE!</v>
      </c>
      <c r="AX53" s="215"/>
      <c r="AY53" s="182"/>
      <c r="AZ53" s="183"/>
      <c r="BA53" s="183"/>
      <c r="BB53" s="183"/>
      <c r="BC53" s="183"/>
      <c r="BD53" s="184"/>
    </row>
    <row r="54" spans="1:56" ht="39.950000000000003" customHeight="1" x14ac:dyDescent="0.4">
      <c r="A54" s="71"/>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t="e">
        <f t="shared" si="7"/>
        <v>#VALUE!</v>
      </c>
      <c r="AX54" s="215"/>
      <c r="AY54" s="182"/>
      <c r="AZ54" s="183"/>
      <c r="BA54" s="183"/>
      <c r="BB54" s="183"/>
      <c r="BC54" s="183"/>
      <c r="BD54" s="184"/>
    </row>
    <row r="55" spans="1:56" ht="39.950000000000003" customHeight="1" x14ac:dyDescent="0.4">
      <c r="A55" s="71"/>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t="e">
        <f t="shared" si="7"/>
        <v>#VALUE!</v>
      </c>
      <c r="AX55" s="215"/>
      <c r="AY55" s="182"/>
      <c r="AZ55" s="183"/>
      <c r="BA55" s="183"/>
      <c r="BB55" s="183"/>
      <c r="BC55" s="183"/>
      <c r="BD55" s="184"/>
    </row>
    <row r="56" spans="1:56" ht="39.950000000000003" customHeight="1" x14ac:dyDescent="0.4">
      <c r="A56" s="71"/>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t="e">
        <f t="shared" si="7"/>
        <v>#VALUE!</v>
      </c>
      <c r="AX56" s="215"/>
      <c r="AY56" s="182"/>
      <c r="AZ56" s="183"/>
      <c r="BA56" s="183"/>
      <c r="BB56" s="183"/>
      <c r="BC56" s="183"/>
      <c r="BD56" s="184"/>
    </row>
    <row r="57" spans="1:56" ht="39.950000000000003" customHeight="1" x14ac:dyDescent="0.4">
      <c r="A57" s="71"/>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t="e">
        <f t="shared" si="7"/>
        <v>#VALUE!</v>
      </c>
      <c r="AX57" s="215"/>
      <c r="AY57" s="182"/>
      <c r="AZ57" s="183"/>
      <c r="BA57" s="183"/>
      <c r="BB57" s="183"/>
      <c r="BC57" s="183"/>
      <c r="BD57" s="184"/>
    </row>
    <row r="58" spans="1:56" ht="39.950000000000003" customHeight="1" x14ac:dyDescent="0.4">
      <c r="A58" s="71"/>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t="e">
        <f t="shared" si="7"/>
        <v>#VALUE!</v>
      </c>
      <c r="AX58" s="215"/>
      <c r="AY58" s="182"/>
      <c r="AZ58" s="183"/>
      <c r="BA58" s="183"/>
      <c r="BB58" s="183"/>
      <c r="BC58" s="183"/>
      <c r="BD58" s="184"/>
    </row>
    <row r="59" spans="1:56" ht="39.950000000000003" customHeight="1" x14ac:dyDescent="0.4">
      <c r="A59" s="71"/>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t="e">
        <f t="shared" si="7"/>
        <v>#VALUE!</v>
      </c>
      <c r="AX59" s="215"/>
      <c r="AY59" s="182"/>
      <c r="AZ59" s="183"/>
      <c r="BA59" s="183"/>
      <c r="BB59" s="183"/>
      <c r="BC59" s="183"/>
      <c r="BD59" s="184"/>
    </row>
    <row r="60" spans="1:56" ht="39.950000000000003" customHeight="1" x14ac:dyDescent="0.4">
      <c r="A60" s="71"/>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t="e">
        <f t="shared" si="7"/>
        <v>#VALUE!</v>
      </c>
      <c r="AX60" s="215"/>
      <c r="AY60" s="182"/>
      <c r="AZ60" s="183"/>
      <c r="BA60" s="183"/>
      <c r="BB60" s="183"/>
      <c r="BC60" s="183"/>
      <c r="BD60" s="184"/>
    </row>
    <row r="61" spans="1:56" ht="39.950000000000003" customHeight="1" x14ac:dyDescent="0.4">
      <c r="A61" s="71"/>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t="e">
        <f t="shared" si="7"/>
        <v>#VALUE!</v>
      </c>
      <c r="AX61" s="215"/>
      <c r="AY61" s="182"/>
      <c r="AZ61" s="183"/>
      <c r="BA61" s="183"/>
      <c r="BB61" s="183"/>
      <c r="BC61" s="183"/>
      <c r="BD61" s="184"/>
    </row>
    <row r="62" spans="1:56" ht="39.950000000000003" customHeight="1" x14ac:dyDescent="0.4">
      <c r="A62" s="71"/>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t="e">
        <f t="shared" si="7"/>
        <v>#VALUE!</v>
      </c>
      <c r="AX62" s="215"/>
      <c r="AY62" s="182"/>
      <c r="AZ62" s="183"/>
      <c r="BA62" s="183"/>
      <c r="BB62" s="183"/>
      <c r="BC62" s="183"/>
      <c r="BD62" s="184"/>
    </row>
    <row r="63" spans="1:56" ht="39.950000000000003" customHeight="1" x14ac:dyDescent="0.4">
      <c r="A63" s="71"/>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t="e">
        <f t="shared" si="7"/>
        <v>#VALUE!</v>
      </c>
      <c r="AX63" s="215"/>
      <c r="AY63" s="182"/>
      <c r="AZ63" s="183"/>
      <c r="BA63" s="183"/>
      <c r="BB63" s="183"/>
      <c r="BC63" s="183"/>
      <c r="BD63" s="184"/>
    </row>
    <row r="64" spans="1:56" ht="39.950000000000003" customHeight="1" x14ac:dyDescent="0.4">
      <c r="A64" s="71"/>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t="e">
        <f t="shared" si="7"/>
        <v>#VALUE!</v>
      </c>
      <c r="AX64" s="215"/>
      <c r="AY64" s="182"/>
      <c r="AZ64" s="183"/>
      <c r="BA64" s="183"/>
      <c r="BB64" s="183"/>
      <c r="BC64" s="183"/>
      <c r="BD64" s="184"/>
    </row>
    <row r="65" spans="1:56" ht="39.950000000000003" customHeight="1" x14ac:dyDescent="0.4">
      <c r="A65" s="71"/>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t="e">
        <f t="shared" si="7"/>
        <v>#VALUE!</v>
      </c>
      <c r="AX65" s="215"/>
      <c r="AY65" s="182"/>
      <c r="AZ65" s="183"/>
      <c r="BA65" s="183"/>
      <c r="BB65" s="183"/>
      <c r="BC65" s="183"/>
      <c r="BD65" s="184"/>
    </row>
    <row r="66" spans="1:56" ht="39.950000000000003" customHeight="1" x14ac:dyDescent="0.4">
      <c r="A66" s="71"/>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t="e">
        <f t="shared" si="7"/>
        <v>#VALUE!</v>
      </c>
      <c r="AX66" s="215"/>
      <c r="AY66" s="182"/>
      <c r="AZ66" s="183"/>
      <c r="BA66" s="183"/>
      <c r="BB66" s="183"/>
      <c r="BC66" s="183"/>
      <c r="BD66" s="184"/>
    </row>
    <row r="67" spans="1:56" ht="39.950000000000003" customHeight="1" x14ac:dyDescent="0.4">
      <c r="A67" s="71"/>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t="e">
        <f t="shared" si="7"/>
        <v>#VALUE!</v>
      </c>
      <c r="AX67" s="215"/>
      <c r="AY67" s="182"/>
      <c r="AZ67" s="183"/>
      <c r="BA67" s="183"/>
      <c r="BB67" s="183"/>
      <c r="BC67" s="183"/>
      <c r="BD67" s="184"/>
    </row>
    <row r="68" spans="1:56" ht="39.950000000000003" customHeight="1" x14ac:dyDescent="0.4">
      <c r="A68" s="71"/>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t="e">
        <f t="shared" si="7"/>
        <v>#VALUE!</v>
      </c>
      <c r="AX68" s="215"/>
      <c r="AY68" s="182"/>
      <c r="AZ68" s="183"/>
      <c r="BA68" s="183"/>
      <c r="BB68" s="183"/>
      <c r="BC68" s="183"/>
      <c r="BD68" s="184"/>
    </row>
    <row r="69" spans="1:56" ht="39.950000000000003" customHeight="1" x14ac:dyDescent="0.4">
      <c r="A69" s="71"/>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t="e">
        <f t="shared" si="7"/>
        <v>#VALUE!</v>
      </c>
      <c r="AX69" s="215"/>
      <c r="AY69" s="182"/>
      <c r="AZ69" s="183"/>
      <c r="BA69" s="183"/>
      <c r="BB69" s="183"/>
      <c r="BC69" s="183"/>
      <c r="BD69" s="184"/>
    </row>
    <row r="70" spans="1:56" ht="39.950000000000003" customHeight="1" x14ac:dyDescent="0.4">
      <c r="A70" s="71"/>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t="e">
        <f t="shared" si="7"/>
        <v>#VALUE!</v>
      </c>
      <c r="AX70" s="215"/>
      <c r="AY70" s="182"/>
      <c r="AZ70" s="183"/>
      <c r="BA70" s="183"/>
      <c r="BB70" s="183"/>
      <c r="BC70" s="183"/>
      <c r="BD70" s="184"/>
    </row>
    <row r="71" spans="1:56" ht="39.950000000000003" customHeight="1" x14ac:dyDescent="0.4">
      <c r="A71" s="71"/>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t="e">
        <f t="shared" si="7"/>
        <v>#VALUE!</v>
      </c>
      <c r="AX71" s="215"/>
      <c r="AY71" s="182"/>
      <c r="AZ71" s="183"/>
      <c r="BA71" s="183"/>
      <c r="BB71" s="183"/>
      <c r="BC71" s="183"/>
      <c r="BD71" s="184"/>
    </row>
    <row r="72" spans="1:56" ht="39.950000000000003" customHeight="1" x14ac:dyDescent="0.4">
      <c r="A72" s="71"/>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t="e">
        <f t="shared" si="7"/>
        <v>#VALUE!</v>
      </c>
      <c r="AX72" s="215"/>
      <c r="AY72" s="182"/>
      <c r="AZ72" s="183"/>
      <c r="BA72" s="183"/>
      <c r="BB72" s="183"/>
      <c r="BC72" s="183"/>
      <c r="BD72" s="184"/>
    </row>
    <row r="73" spans="1:56" ht="39.950000000000003" customHeight="1" x14ac:dyDescent="0.4">
      <c r="A73" s="71"/>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t="e">
        <f t="shared" si="7"/>
        <v>#VALUE!</v>
      </c>
      <c r="AX73" s="215"/>
      <c r="AY73" s="182"/>
      <c r="AZ73" s="183"/>
      <c r="BA73" s="183"/>
      <c r="BB73" s="183"/>
      <c r="BC73" s="183"/>
      <c r="BD73" s="184"/>
    </row>
    <row r="74" spans="1:56" ht="39.950000000000003" customHeight="1" x14ac:dyDescent="0.4">
      <c r="A74" s="71"/>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t="e">
        <f t="shared" si="7"/>
        <v>#VALUE!</v>
      </c>
      <c r="AX74" s="215"/>
      <c r="AY74" s="182"/>
      <c r="AZ74" s="183"/>
      <c r="BA74" s="183"/>
      <c r="BB74" s="183"/>
      <c r="BC74" s="183"/>
      <c r="BD74" s="184"/>
    </row>
    <row r="75" spans="1:56" ht="39.950000000000003" customHeight="1" x14ac:dyDescent="0.4">
      <c r="A75" s="71"/>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t="e">
        <f t="shared" si="7"/>
        <v>#VALUE!</v>
      </c>
      <c r="AX75" s="215"/>
      <c r="AY75" s="182"/>
      <c r="AZ75" s="183"/>
      <c r="BA75" s="183"/>
      <c r="BB75" s="183"/>
      <c r="BC75" s="183"/>
      <c r="BD75" s="184"/>
    </row>
    <row r="76" spans="1:56" ht="39.950000000000003" customHeight="1" x14ac:dyDescent="0.4">
      <c r="A76" s="71"/>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t="e">
        <f t="shared" si="7"/>
        <v>#VALUE!</v>
      </c>
      <c r="AX76" s="215"/>
      <c r="AY76" s="182"/>
      <c r="AZ76" s="183"/>
      <c r="BA76" s="183"/>
      <c r="BB76" s="183"/>
      <c r="BC76" s="183"/>
      <c r="BD76" s="184"/>
    </row>
    <row r="77" spans="1:56" ht="39.950000000000003" customHeight="1" x14ac:dyDescent="0.4">
      <c r="A77" s="71"/>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t="e">
        <f t="shared" ref="AW77:AW112" si="8">IF($AZ$3="４週",AU77/4,IF($AZ$3="暦月",AU77/($AZ$6/7),""))</f>
        <v>#VALUE!</v>
      </c>
      <c r="AX77" s="215"/>
      <c r="AY77" s="182"/>
      <c r="AZ77" s="183"/>
      <c r="BA77" s="183"/>
      <c r="BB77" s="183"/>
      <c r="BC77" s="183"/>
      <c r="BD77" s="184"/>
    </row>
    <row r="78" spans="1:56" ht="39.950000000000003" customHeight="1" x14ac:dyDescent="0.4">
      <c r="A78" s="71"/>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t="e">
        <f t="shared" si="8"/>
        <v>#VALUE!</v>
      </c>
      <c r="AX78" s="215"/>
      <c r="AY78" s="182"/>
      <c r="AZ78" s="183"/>
      <c r="BA78" s="183"/>
      <c r="BB78" s="183"/>
      <c r="BC78" s="183"/>
      <c r="BD78" s="184"/>
    </row>
    <row r="79" spans="1:56" ht="39.950000000000003" customHeight="1" x14ac:dyDescent="0.4">
      <c r="A79" s="71"/>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t="e">
        <f t="shared" si="8"/>
        <v>#VALUE!</v>
      </c>
      <c r="AX79" s="215"/>
      <c r="AY79" s="182"/>
      <c r="AZ79" s="183"/>
      <c r="BA79" s="183"/>
      <c r="BB79" s="183"/>
      <c r="BC79" s="183"/>
      <c r="BD79" s="184"/>
    </row>
    <row r="80" spans="1:56" ht="39.950000000000003" customHeight="1" x14ac:dyDescent="0.4">
      <c r="A80" s="71"/>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t="e">
        <f t="shared" si="8"/>
        <v>#VALUE!</v>
      </c>
      <c r="AX80" s="215"/>
      <c r="AY80" s="182"/>
      <c r="AZ80" s="183"/>
      <c r="BA80" s="183"/>
      <c r="BB80" s="183"/>
      <c r="BC80" s="183"/>
      <c r="BD80" s="184"/>
    </row>
    <row r="81" spans="1:56" ht="39.950000000000003" customHeight="1" x14ac:dyDescent="0.4">
      <c r="A81" s="71"/>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t="e">
        <f t="shared" si="8"/>
        <v>#VALUE!</v>
      </c>
      <c r="AX81" s="215"/>
      <c r="AY81" s="182"/>
      <c r="AZ81" s="183"/>
      <c r="BA81" s="183"/>
      <c r="BB81" s="183"/>
      <c r="BC81" s="183"/>
      <c r="BD81" s="184"/>
    </row>
    <row r="82" spans="1:56" ht="39.950000000000003" customHeight="1" x14ac:dyDescent="0.4">
      <c r="A82" s="71"/>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t="e">
        <f t="shared" si="8"/>
        <v>#VALUE!</v>
      </c>
      <c r="AX82" s="215"/>
      <c r="AY82" s="182"/>
      <c r="AZ82" s="183"/>
      <c r="BA82" s="183"/>
      <c r="BB82" s="183"/>
      <c r="BC82" s="183"/>
      <c r="BD82" s="184"/>
    </row>
    <row r="83" spans="1:56" ht="39.950000000000003" customHeight="1" x14ac:dyDescent="0.4">
      <c r="A83" s="71"/>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t="e">
        <f t="shared" si="8"/>
        <v>#VALUE!</v>
      </c>
      <c r="AX83" s="215"/>
      <c r="AY83" s="182"/>
      <c r="AZ83" s="183"/>
      <c r="BA83" s="183"/>
      <c r="BB83" s="183"/>
      <c r="BC83" s="183"/>
      <c r="BD83" s="184"/>
    </row>
    <row r="84" spans="1:56" ht="39.950000000000003" customHeight="1" x14ac:dyDescent="0.4">
      <c r="A84" s="71"/>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t="e">
        <f t="shared" si="8"/>
        <v>#VALUE!</v>
      </c>
      <c r="AX84" s="215"/>
      <c r="AY84" s="182"/>
      <c r="AZ84" s="183"/>
      <c r="BA84" s="183"/>
      <c r="BB84" s="183"/>
      <c r="BC84" s="183"/>
      <c r="BD84" s="184"/>
    </row>
    <row r="85" spans="1:56" ht="39.950000000000003" customHeight="1" x14ac:dyDescent="0.4">
      <c r="A85" s="71"/>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t="e">
        <f t="shared" si="8"/>
        <v>#VALUE!</v>
      </c>
      <c r="AX85" s="215"/>
      <c r="AY85" s="182"/>
      <c r="AZ85" s="183"/>
      <c r="BA85" s="183"/>
      <c r="BB85" s="183"/>
      <c r="BC85" s="183"/>
      <c r="BD85" s="184"/>
    </row>
    <row r="86" spans="1:56" ht="39.950000000000003" customHeight="1" x14ac:dyDescent="0.4">
      <c r="A86" s="71"/>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t="e">
        <f t="shared" si="8"/>
        <v>#VALUE!</v>
      </c>
      <c r="AX86" s="215"/>
      <c r="AY86" s="182"/>
      <c r="AZ86" s="183"/>
      <c r="BA86" s="183"/>
      <c r="BB86" s="183"/>
      <c r="BC86" s="183"/>
      <c r="BD86" s="184"/>
    </row>
    <row r="87" spans="1:56" ht="39.950000000000003" customHeight="1" x14ac:dyDescent="0.4">
      <c r="A87" s="71"/>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t="e">
        <f t="shared" si="8"/>
        <v>#VALUE!</v>
      </c>
      <c r="AX87" s="215"/>
      <c r="AY87" s="182"/>
      <c r="AZ87" s="183"/>
      <c r="BA87" s="183"/>
      <c r="BB87" s="183"/>
      <c r="BC87" s="183"/>
      <c r="BD87" s="184"/>
    </row>
    <row r="88" spans="1:56" ht="39.950000000000003" customHeight="1" x14ac:dyDescent="0.4">
      <c r="A88" s="71"/>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t="e">
        <f t="shared" si="8"/>
        <v>#VALUE!</v>
      </c>
      <c r="AX88" s="215"/>
      <c r="AY88" s="182"/>
      <c r="AZ88" s="183"/>
      <c r="BA88" s="183"/>
      <c r="BB88" s="183"/>
      <c r="BC88" s="183"/>
      <c r="BD88" s="184"/>
    </row>
    <row r="89" spans="1:56" ht="39.950000000000003" customHeight="1" x14ac:dyDescent="0.4">
      <c r="A89" s="71"/>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t="e">
        <f t="shared" si="8"/>
        <v>#VALUE!</v>
      </c>
      <c r="AX89" s="215"/>
      <c r="AY89" s="182"/>
      <c r="AZ89" s="183"/>
      <c r="BA89" s="183"/>
      <c r="BB89" s="183"/>
      <c r="BC89" s="183"/>
      <c r="BD89" s="184"/>
    </row>
    <row r="90" spans="1:56" ht="39.950000000000003" customHeight="1" x14ac:dyDescent="0.4">
      <c r="A90" s="71"/>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t="e">
        <f t="shared" si="8"/>
        <v>#VALUE!</v>
      </c>
      <c r="AX90" s="215"/>
      <c r="AY90" s="182"/>
      <c r="AZ90" s="183"/>
      <c r="BA90" s="183"/>
      <c r="BB90" s="183"/>
      <c r="BC90" s="183"/>
      <c r="BD90" s="184"/>
    </row>
    <row r="91" spans="1:56" ht="39.950000000000003" customHeight="1" x14ac:dyDescent="0.4">
      <c r="A91" s="71"/>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t="e">
        <f t="shared" si="8"/>
        <v>#VALUE!</v>
      </c>
      <c r="AX91" s="215"/>
      <c r="AY91" s="182"/>
      <c r="AZ91" s="183"/>
      <c r="BA91" s="183"/>
      <c r="BB91" s="183"/>
      <c r="BC91" s="183"/>
      <c r="BD91" s="184"/>
    </row>
    <row r="92" spans="1:56" ht="39.950000000000003" customHeight="1" x14ac:dyDescent="0.4">
      <c r="A92" s="71"/>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t="e">
        <f t="shared" si="8"/>
        <v>#VALUE!</v>
      </c>
      <c r="AX92" s="215"/>
      <c r="AY92" s="182"/>
      <c r="AZ92" s="183"/>
      <c r="BA92" s="183"/>
      <c r="BB92" s="183"/>
      <c r="BC92" s="183"/>
      <c r="BD92" s="184"/>
    </row>
    <row r="93" spans="1:56" ht="39.950000000000003" customHeight="1" x14ac:dyDescent="0.4">
      <c r="A93" s="71"/>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t="e">
        <f t="shared" si="8"/>
        <v>#VALUE!</v>
      </c>
      <c r="AX93" s="215"/>
      <c r="AY93" s="182"/>
      <c r="AZ93" s="183"/>
      <c r="BA93" s="183"/>
      <c r="BB93" s="183"/>
      <c r="BC93" s="183"/>
      <c r="BD93" s="184"/>
    </row>
    <row r="94" spans="1:56" ht="39.950000000000003" customHeight="1" x14ac:dyDescent="0.4">
      <c r="A94" s="71"/>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t="e">
        <f t="shared" si="8"/>
        <v>#VALUE!</v>
      </c>
      <c r="AX94" s="215"/>
      <c r="AY94" s="182"/>
      <c r="AZ94" s="183"/>
      <c r="BA94" s="183"/>
      <c r="BB94" s="183"/>
      <c r="BC94" s="183"/>
      <c r="BD94" s="184"/>
    </row>
    <row r="95" spans="1:56" ht="39.950000000000003" customHeight="1" x14ac:dyDescent="0.4">
      <c r="A95" s="71"/>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t="e">
        <f t="shared" si="8"/>
        <v>#VALUE!</v>
      </c>
      <c r="AX95" s="215"/>
      <c r="AY95" s="182"/>
      <c r="AZ95" s="183"/>
      <c r="BA95" s="183"/>
      <c r="BB95" s="183"/>
      <c r="BC95" s="183"/>
      <c r="BD95" s="184"/>
    </row>
    <row r="96" spans="1:56" ht="39.950000000000003" customHeight="1" x14ac:dyDescent="0.4">
      <c r="A96" s="71"/>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t="e">
        <f t="shared" si="8"/>
        <v>#VALUE!</v>
      </c>
      <c r="AX96" s="215"/>
      <c r="AY96" s="182"/>
      <c r="AZ96" s="183"/>
      <c r="BA96" s="183"/>
      <c r="BB96" s="183"/>
      <c r="BC96" s="183"/>
      <c r="BD96" s="184"/>
    </row>
    <row r="97" spans="1:56" ht="39.950000000000003" customHeight="1" x14ac:dyDescent="0.4">
      <c r="A97" s="71"/>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t="e">
        <f t="shared" si="8"/>
        <v>#VALUE!</v>
      </c>
      <c r="AX97" s="215"/>
      <c r="AY97" s="182"/>
      <c r="AZ97" s="183"/>
      <c r="BA97" s="183"/>
      <c r="BB97" s="183"/>
      <c r="BC97" s="183"/>
      <c r="BD97" s="184"/>
    </row>
    <row r="98" spans="1:56" ht="39.950000000000003" customHeight="1" x14ac:dyDescent="0.4">
      <c r="A98" s="71"/>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t="e">
        <f t="shared" si="8"/>
        <v>#VALUE!</v>
      </c>
      <c r="AX98" s="215"/>
      <c r="AY98" s="182"/>
      <c r="AZ98" s="183"/>
      <c r="BA98" s="183"/>
      <c r="BB98" s="183"/>
      <c r="BC98" s="183"/>
      <c r="BD98" s="184"/>
    </row>
    <row r="99" spans="1:56" ht="39.950000000000003" customHeight="1" x14ac:dyDescent="0.4">
      <c r="A99" s="71"/>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t="e">
        <f t="shared" si="8"/>
        <v>#VALUE!</v>
      </c>
      <c r="AX99" s="215"/>
      <c r="AY99" s="182"/>
      <c r="AZ99" s="183"/>
      <c r="BA99" s="183"/>
      <c r="BB99" s="183"/>
      <c r="BC99" s="183"/>
      <c r="BD99" s="184"/>
    </row>
    <row r="100" spans="1:56" ht="39.950000000000003" customHeight="1" x14ac:dyDescent="0.4">
      <c r="A100" s="71"/>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t="e">
        <f t="shared" si="8"/>
        <v>#VALUE!</v>
      </c>
      <c r="AX100" s="215"/>
      <c r="AY100" s="182"/>
      <c r="AZ100" s="183"/>
      <c r="BA100" s="183"/>
      <c r="BB100" s="183"/>
      <c r="BC100" s="183"/>
      <c r="BD100" s="184"/>
    </row>
    <row r="101" spans="1:56" ht="39.950000000000003" customHeight="1" x14ac:dyDescent="0.4">
      <c r="A101" s="71"/>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t="e">
        <f t="shared" si="8"/>
        <v>#VALUE!</v>
      </c>
      <c r="AX101" s="215"/>
      <c r="AY101" s="182"/>
      <c r="AZ101" s="183"/>
      <c r="BA101" s="183"/>
      <c r="BB101" s="183"/>
      <c r="BC101" s="183"/>
      <c r="BD101" s="184"/>
    </row>
    <row r="102" spans="1:56" ht="39.950000000000003" customHeight="1" x14ac:dyDescent="0.4">
      <c r="A102" s="71"/>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t="e">
        <f t="shared" si="8"/>
        <v>#VALUE!</v>
      </c>
      <c r="AX102" s="215"/>
      <c r="AY102" s="182"/>
      <c r="AZ102" s="183"/>
      <c r="BA102" s="183"/>
      <c r="BB102" s="183"/>
      <c r="BC102" s="183"/>
      <c r="BD102" s="184"/>
    </row>
    <row r="103" spans="1:56" ht="39.950000000000003" customHeight="1" x14ac:dyDescent="0.4">
      <c r="A103" s="71"/>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t="e">
        <f t="shared" si="8"/>
        <v>#VALUE!</v>
      </c>
      <c r="AX103" s="215"/>
      <c r="AY103" s="182"/>
      <c r="AZ103" s="183"/>
      <c r="BA103" s="183"/>
      <c r="BB103" s="183"/>
      <c r="BC103" s="183"/>
      <c r="BD103" s="184"/>
    </row>
    <row r="104" spans="1:56" ht="39.950000000000003" customHeight="1" x14ac:dyDescent="0.4">
      <c r="A104" s="71"/>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t="e">
        <f t="shared" si="8"/>
        <v>#VALUE!</v>
      </c>
      <c r="AX104" s="215"/>
      <c r="AY104" s="182"/>
      <c r="AZ104" s="183"/>
      <c r="BA104" s="183"/>
      <c r="BB104" s="183"/>
      <c r="BC104" s="183"/>
      <c r="BD104" s="184"/>
    </row>
    <row r="105" spans="1:56" ht="39.950000000000003" customHeight="1" x14ac:dyDescent="0.4">
      <c r="A105" s="71"/>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t="e">
        <f t="shared" si="8"/>
        <v>#VALUE!</v>
      </c>
      <c r="AX105" s="215"/>
      <c r="AY105" s="182"/>
      <c r="AZ105" s="183"/>
      <c r="BA105" s="183"/>
      <c r="BB105" s="183"/>
      <c r="BC105" s="183"/>
      <c r="BD105" s="184"/>
    </row>
    <row r="106" spans="1:56" ht="39.950000000000003" customHeight="1" x14ac:dyDescent="0.4">
      <c r="A106" s="71"/>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t="e">
        <f t="shared" si="8"/>
        <v>#VALUE!</v>
      </c>
      <c r="AX106" s="215"/>
      <c r="AY106" s="182"/>
      <c r="AZ106" s="183"/>
      <c r="BA106" s="183"/>
      <c r="BB106" s="183"/>
      <c r="BC106" s="183"/>
      <c r="BD106" s="184"/>
    </row>
    <row r="107" spans="1:56" ht="39.950000000000003" customHeight="1" x14ac:dyDescent="0.4">
      <c r="A107" s="71"/>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t="e">
        <f t="shared" si="8"/>
        <v>#VALUE!</v>
      </c>
      <c r="AX107" s="215"/>
      <c r="AY107" s="182"/>
      <c r="AZ107" s="183"/>
      <c r="BA107" s="183"/>
      <c r="BB107" s="183"/>
      <c r="BC107" s="183"/>
      <c r="BD107" s="184"/>
    </row>
    <row r="108" spans="1:56" ht="39.950000000000003" customHeight="1" x14ac:dyDescent="0.4">
      <c r="A108" s="71"/>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t="e">
        <f t="shared" si="8"/>
        <v>#VALUE!</v>
      </c>
      <c r="AX108" s="215"/>
      <c r="AY108" s="182"/>
      <c r="AZ108" s="183"/>
      <c r="BA108" s="183"/>
      <c r="BB108" s="183"/>
      <c r="BC108" s="183"/>
      <c r="BD108" s="184"/>
    </row>
    <row r="109" spans="1:56" ht="39.950000000000003" customHeight="1" x14ac:dyDescent="0.4">
      <c r="A109" s="71"/>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t="e">
        <f t="shared" si="8"/>
        <v>#VALUE!</v>
      </c>
      <c r="AX109" s="215"/>
      <c r="AY109" s="182"/>
      <c r="AZ109" s="183"/>
      <c r="BA109" s="183"/>
      <c r="BB109" s="183"/>
      <c r="BC109" s="183"/>
      <c r="BD109" s="184"/>
    </row>
    <row r="110" spans="1:56" ht="39.950000000000003" customHeight="1" x14ac:dyDescent="0.4">
      <c r="A110" s="71"/>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t="e">
        <f t="shared" si="8"/>
        <v>#VALUE!</v>
      </c>
      <c r="AX110" s="215"/>
      <c r="AY110" s="182"/>
      <c r="AZ110" s="183"/>
      <c r="BA110" s="183"/>
      <c r="BB110" s="183"/>
      <c r="BC110" s="183"/>
      <c r="BD110" s="184"/>
    </row>
    <row r="111" spans="1:56" ht="39.950000000000003" customHeight="1" x14ac:dyDescent="0.4">
      <c r="A111" s="71"/>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t="e">
        <f t="shared" si="8"/>
        <v>#VALUE!</v>
      </c>
      <c r="AX111" s="215"/>
      <c r="AY111" s="182"/>
      <c r="AZ111" s="183"/>
      <c r="BA111" s="183"/>
      <c r="BB111" s="183"/>
      <c r="BC111" s="183"/>
      <c r="BD111" s="184"/>
    </row>
    <row r="112" spans="1:56" ht="39.950000000000003" customHeight="1" thickBot="1" x14ac:dyDescent="0.45">
      <c r="A112" s="71"/>
      <c r="B112" s="87">
        <f t="shared" si="9"/>
        <v>100</v>
      </c>
      <c r="C112" s="185"/>
      <c r="D112" s="186"/>
      <c r="E112" s="187"/>
      <c r="F112" s="188"/>
      <c r="G112" s="189"/>
      <c r="H112" s="190"/>
      <c r="I112" s="190"/>
      <c r="J112" s="190"/>
      <c r="K112" s="191"/>
      <c r="L112" s="192"/>
      <c r="M112" s="193"/>
      <c r="N112" s="193"/>
      <c r="O112" s="194"/>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195">
        <f t="shared" si="3"/>
        <v>0</v>
      </c>
      <c r="AV112" s="196"/>
      <c r="AW112" s="197" t="e">
        <f t="shared" si="8"/>
        <v>#VALUE!</v>
      </c>
      <c r="AX112" s="198"/>
      <c r="AY112" s="199"/>
      <c r="AZ112" s="200"/>
      <c r="BA112" s="200"/>
      <c r="BB112" s="200"/>
      <c r="BC112" s="200"/>
      <c r="BD112" s="201"/>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180" t="s">
        <v>37</v>
      </c>
      <c r="D115" s="180"/>
      <c r="E115" s="180" t="s">
        <v>38</v>
      </c>
      <c r="F115" s="180"/>
      <c r="G115" s="180"/>
      <c r="H115" s="180"/>
      <c r="I115" s="98"/>
      <c r="J115" s="181" t="s">
        <v>41</v>
      </c>
      <c r="K115" s="181"/>
      <c r="L115" s="181"/>
      <c r="M115" s="181"/>
      <c r="N115" s="67"/>
      <c r="O115" s="67"/>
      <c r="P115" s="96" t="s">
        <v>49</v>
      </c>
      <c r="Q115" s="96"/>
      <c r="R115" s="98"/>
      <c r="S115" s="98"/>
      <c r="T115" s="155" t="s">
        <v>7</v>
      </c>
      <c r="U115" s="157"/>
      <c r="V115" s="155" t="s">
        <v>8</v>
      </c>
      <c r="W115" s="156"/>
      <c r="X115" s="156"/>
      <c r="Y115" s="157"/>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54"/>
      <c r="D116" s="154"/>
      <c r="E116" s="154" t="s">
        <v>39</v>
      </c>
      <c r="F116" s="154"/>
      <c r="G116" s="154" t="s">
        <v>40</v>
      </c>
      <c r="H116" s="154"/>
      <c r="I116" s="98"/>
      <c r="J116" s="154" t="s">
        <v>39</v>
      </c>
      <c r="K116" s="154"/>
      <c r="L116" s="154" t="s">
        <v>40</v>
      </c>
      <c r="M116" s="154"/>
      <c r="N116" s="67"/>
      <c r="O116" s="67"/>
      <c r="P116" s="96" t="s">
        <v>46</v>
      </c>
      <c r="Q116" s="96"/>
      <c r="R116" s="98"/>
      <c r="S116" s="98"/>
      <c r="T116" s="155" t="s">
        <v>3</v>
      </c>
      <c r="U116" s="157"/>
      <c r="V116" s="155" t="s">
        <v>52</v>
      </c>
      <c r="W116" s="156"/>
      <c r="X116" s="156"/>
      <c r="Y116" s="157"/>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5" t="s">
        <v>3</v>
      </c>
      <c r="D117" s="157"/>
      <c r="E117" s="172">
        <f>SUMIFS($AU$13:$AV$112,$C$13:$D$112,"看護職員",$E$13:$F$112,"A")</f>
        <v>0</v>
      </c>
      <c r="F117" s="173"/>
      <c r="G117" s="174">
        <f>SUMIFS($AW$13:$AX$112,$C$13:$D$112,"看護職員",$E$13:$F$112,"A")</f>
        <v>0</v>
      </c>
      <c r="H117" s="175"/>
      <c r="I117" s="112"/>
      <c r="J117" s="176">
        <v>0</v>
      </c>
      <c r="K117" s="177"/>
      <c r="L117" s="176">
        <v>0</v>
      </c>
      <c r="M117" s="177"/>
      <c r="N117" s="111"/>
      <c r="O117" s="111"/>
      <c r="P117" s="176">
        <v>0</v>
      </c>
      <c r="Q117" s="177"/>
      <c r="R117" s="98"/>
      <c r="S117" s="98"/>
      <c r="T117" s="155" t="s">
        <v>4</v>
      </c>
      <c r="U117" s="157"/>
      <c r="V117" s="155" t="s">
        <v>53</v>
      </c>
      <c r="W117" s="156"/>
      <c r="X117" s="156"/>
      <c r="Y117" s="157"/>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5" t="s">
        <v>4</v>
      </c>
      <c r="D118" s="157"/>
      <c r="E118" s="172">
        <f>SUMIFS($AU$13:$AV$112,$C$13:$D$112,"看護職員",$E$13:$F$112,"B")</f>
        <v>0</v>
      </c>
      <c r="F118" s="173"/>
      <c r="G118" s="174">
        <f>SUMIFS($AW$13:$AX$112,$C$13:$D$112,"看護職員",$E$13:$F$112,"B")</f>
        <v>0</v>
      </c>
      <c r="H118" s="175"/>
      <c r="I118" s="112"/>
      <c r="J118" s="176">
        <v>0</v>
      </c>
      <c r="K118" s="177"/>
      <c r="L118" s="176">
        <v>0</v>
      </c>
      <c r="M118" s="177"/>
      <c r="N118" s="111"/>
      <c r="O118" s="111"/>
      <c r="P118" s="176">
        <v>0</v>
      </c>
      <c r="Q118" s="177"/>
      <c r="R118" s="98"/>
      <c r="S118" s="98"/>
      <c r="T118" s="155" t="s">
        <v>5</v>
      </c>
      <c r="U118" s="157"/>
      <c r="V118" s="155" t="s">
        <v>54</v>
      </c>
      <c r="W118" s="156"/>
      <c r="X118" s="156"/>
      <c r="Y118" s="157"/>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5" t="s">
        <v>5</v>
      </c>
      <c r="D119" s="157"/>
      <c r="E119" s="172">
        <f>SUMIFS($AU$13:$AV$112,$C$13:$D$112,"看護職員",$E$13:$F$112,"C")</f>
        <v>0</v>
      </c>
      <c r="F119" s="173"/>
      <c r="G119" s="174">
        <f>SUMIFS($AW$13:$AX$112,$C$13:$D$112,"看護職員",$E$13:$F$112,"C")</f>
        <v>0</v>
      </c>
      <c r="H119" s="175"/>
      <c r="I119" s="112"/>
      <c r="J119" s="176">
        <v>0</v>
      </c>
      <c r="K119" s="177"/>
      <c r="L119" s="178">
        <v>0</v>
      </c>
      <c r="M119" s="179"/>
      <c r="N119" s="111"/>
      <c r="O119" s="111"/>
      <c r="P119" s="172" t="s">
        <v>30</v>
      </c>
      <c r="Q119" s="173"/>
      <c r="R119" s="98"/>
      <c r="S119" s="98"/>
      <c r="T119" s="155" t="s">
        <v>6</v>
      </c>
      <c r="U119" s="157"/>
      <c r="V119" s="155" t="s">
        <v>80</v>
      </c>
      <c r="W119" s="156"/>
      <c r="X119" s="156"/>
      <c r="Y119" s="157"/>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5" t="s">
        <v>6</v>
      </c>
      <c r="D120" s="157"/>
      <c r="E120" s="172">
        <f>SUMIFS($AU$13:$AV$112,$C$13:$D$112,"看護職員",$E$13:$F$112,"D")</f>
        <v>0</v>
      </c>
      <c r="F120" s="173"/>
      <c r="G120" s="174">
        <f>SUMIFS($AW$13:$AX$112,$C$13:$D$112,"看護職員",$E$13:$F$112,"D")</f>
        <v>0</v>
      </c>
      <c r="H120" s="175"/>
      <c r="I120" s="112"/>
      <c r="J120" s="176">
        <v>0</v>
      </c>
      <c r="K120" s="177"/>
      <c r="L120" s="178">
        <v>0</v>
      </c>
      <c r="M120" s="179"/>
      <c r="N120" s="111"/>
      <c r="O120" s="111"/>
      <c r="P120" s="172" t="s">
        <v>30</v>
      </c>
      <c r="Q120" s="173"/>
      <c r="R120" s="98"/>
      <c r="S120" s="98"/>
      <c r="T120" s="98"/>
      <c r="U120" s="169"/>
      <c r="V120" s="169"/>
      <c r="W120" s="170"/>
      <c r="X120" s="17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5" t="s">
        <v>27</v>
      </c>
      <c r="D121" s="157"/>
      <c r="E121" s="172">
        <f>SUM(E117:F120)</f>
        <v>0</v>
      </c>
      <c r="F121" s="173"/>
      <c r="G121" s="174">
        <f>SUM(G117:H120)</f>
        <v>0</v>
      </c>
      <c r="H121" s="175"/>
      <c r="I121" s="112"/>
      <c r="J121" s="172">
        <f>SUM(J117:K120)</f>
        <v>0</v>
      </c>
      <c r="K121" s="173"/>
      <c r="L121" s="172">
        <f>SUM(L117:M120)</f>
        <v>0</v>
      </c>
      <c r="M121" s="173"/>
      <c r="N121" s="111"/>
      <c r="O121" s="111"/>
      <c r="P121" s="172">
        <f>SUM(P117:Q118)</f>
        <v>0</v>
      </c>
      <c r="Q121" s="173"/>
      <c r="R121" s="98"/>
      <c r="S121" s="98"/>
      <c r="T121" s="98"/>
      <c r="U121" s="169"/>
      <c r="V121" s="169"/>
      <c r="W121" s="170"/>
      <c r="X121" s="17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100</v>
      </c>
      <c r="J123" s="164" t="s">
        <v>101</v>
      </c>
      <c r="K123" s="165"/>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4" t="s">
        <v>44</v>
      </c>
      <c r="N125" s="154"/>
      <c r="O125" s="154"/>
      <c r="P125" s="154"/>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166">
        <f>IF($J$123="週",L121,J121)</f>
        <v>0</v>
      </c>
      <c r="D126" s="167"/>
      <c r="E126" s="167"/>
      <c r="F126" s="168"/>
      <c r="G126" s="145" t="s">
        <v>28</v>
      </c>
      <c r="H126" s="155">
        <f>IF($J$123="週",$AV$5,$AZ$5)</f>
        <v>0</v>
      </c>
      <c r="I126" s="156"/>
      <c r="J126" s="156"/>
      <c r="K126" s="157"/>
      <c r="L126" s="145" t="s">
        <v>29</v>
      </c>
      <c r="M126" s="158" t="e">
        <f>ROUNDDOWN(C126/H126,1)</f>
        <v>#DIV/0!</v>
      </c>
      <c r="N126" s="159"/>
      <c r="O126" s="159"/>
      <c r="P126" s="160"/>
      <c r="Q126" s="98"/>
      <c r="R126" s="98"/>
      <c r="S126" s="98"/>
      <c r="T126" s="98"/>
      <c r="U126" s="171"/>
      <c r="V126" s="171"/>
      <c r="W126" s="171"/>
      <c r="X126" s="17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154" t="s">
        <v>27</v>
      </c>
      <c r="N130" s="154"/>
      <c r="O130" s="154"/>
      <c r="P130" s="154"/>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155">
        <f>P121</f>
        <v>0</v>
      </c>
      <c r="D131" s="156"/>
      <c r="E131" s="156"/>
      <c r="F131" s="157"/>
      <c r="G131" s="145" t="s">
        <v>92</v>
      </c>
      <c r="H131" s="158" t="e">
        <f>M126</f>
        <v>#DIV/0!</v>
      </c>
      <c r="I131" s="159"/>
      <c r="J131" s="159"/>
      <c r="K131" s="160"/>
      <c r="L131" s="145" t="s">
        <v>29</v>
      </c>
      <c r="M131" s="161" t="e">
        <f>ROUNDDOWN(C131+H131,1)</f>
        <v>#DIV/0!</v>
      </c>
      <c r="N131" s="162"/>
      <c r="O131" s="162"/>
      <c r="P131" s="163"/>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785">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C126:F126">
    <cfRule type="expression" dxfId="2" priority="1">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P13:AX112">
    <cfRule type="expression" dxfId="0" priority="9">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election activeCell="A61" sqref="A61"/>
    </sheetView>
  </sheetViews>
  <sheetFormatPr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140</v>
      </c>
      <c r="B2" s="12"/>
      <c r="C2" s="13"/>
    </row>
    <row r="3" spans="1:10" s="11" customFormat="1" ht="20.25" customHeight="1" x14ac:dyDescent="0.4">
      <c r="A3" s="13"/>
      <c r="B3" s="13"/>
      <c r="C3" s="13"/>
    </row>
    <row r="4" spans="1:10" s="11" customFormat="1" ht="20.25" customHeight="1" x14ac:dyDescent="0.4">
      <c r="A4" s="27"/>
      <c r="B4" s="13" t="s">
        <v>96</v>
      </c>
      <c r="C4" s="13"/>
      <c r="E4" s="273" t="s">
        <v>98</v>
      </c>
      <c r="F4" s="273"/>
      <c r="G4" s="273"/>
      <c r="H4" s="273"/>
      <c r="I4" s="273"/>
      <c r="J4" s="273"/>
    </row>
    <row r="5" spans="1:10" s="11" customFormat="1" ht="20.25" customHeight="1" x14ac:dyDescent="0.4">
      <c r="A5" s="28"/>
      <c r="B5" s="13" t="s">
        <v>97</v>
      </c>
      <c r="C5" s="13"/>
      <c r="E5" s="273"/>
      <c r="F5" s="273"/>
      <c r="G5" s="273"/>
      <c r="H5" s="273"/>
      <c r="I5" s="273"/>
      <c r="J5" s="273"/>
    </row>
    <row r="6" spans="1:10" s="11" customFormat="1" ht="20.25" customHeight="1" x14ac:dyDescent="0.4">
      <c r="A6" s="26" t="s">
        <v>94</v>
      </c>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106</v>
      </c>
      <c r="B10" s="13"/>
      <c r="C10" s="13"/>
    </row>
    <row r="11" spans="1:10" s="11" customFormat="1" ht="20.25" customHeight="1" x14ac:dyDescent="0.4">
      <c r="A11" s="13"/>
      <c r="B11" s="13"/>
      <c r="C11" s="13"/>
    </row>
    <row r="12" spans="1:10" s="11" customFormat="1" ht="20.25" customHeight="1" x14ac:dyDescent="0.4">
      <c r="A12" s="153" t="s">
        <v>142</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3" t="s">
        <v>143</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125</v>
      </c>
    </row>
    <row r="22" spans="1:3" s="11" customFormat="1" ht="20.25" customHeight="1" x14ac:dyDescent="0.4">
      <c r="A22" s="13"/>
      <c r="B22" s="14">
        <v>3</v>
      </c>
      <c r="C22" s="15" t="s">
        <v>126</v>
      </c>
    </row>
    <row r="23" spans="1:3" s="11" customFormat="1" ht="20.25" customHeight="1" x14ac:dyDescent="0.4">
      <c r="A23" s="147"/>
      <c r="B23" s="14">
        <v>4</v>
      </c>
      <c r="C23" s="15" t="s">
        <v>127</v>
      </c>
    </row>
    <row r="24" spans="1:3" s="11" customFormat="1" ht="20.25" customHeight="1" x14ac:dyDescent="0.4">
      <c r="A24" s="147"/>
      <c r="B24" s="14">
        <v>5</v>
      </c>
      <c r="C24" s="15" t="s">
        <v>128</v>
      </c>
    </row>
    <row r="25" spans="1:3" s="11" customFormat="1" ht="20.25" customHeight="1" x14ac:dyDescent="0.4">
      <c r="A25" s="13"/>
      <c r="B25" s="13"/>
      <c r="C25" s="13"/>
    </row>
    <row r="26" spans="1:3" s="11" customFormat="1" ht="20.25" customHeight="1" x14ac:dyDescent="0.4">
      <c r="A26" s="13" t="s">
        <v>60</v>
      </c>
      <c r="B26" s="13"/>
      <c r="C26" s="13"/>
    </row>
    <row r="27" spans="1:3" s="11" customFormat="1" ht="20.25" customHeight="1" x14ac:dyDescent="0.4">
      <c r="A27" s="13" t="s">
        <v>51</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52</v>
      </c>
    </row>
    <row r="31" spans="1:3" s="11" customFormat="1" ht="20.25" customHeight="1" x14ac:dyDescent="0.4">
      <c r="A31" s="13"/>
      <c r="B31" s="14" t="s">
        <v>4</v>
      </c>
      <c r="C31" s="15" t="s">
        <v>53</v>
      </c>
    </row>
    <row r="32" spans="1:3" s="11" customFormat="1" ht="20.25" customHeight="1" x14ac:dyDescent="0.4">
      <c r="A32" s="13"/>
      <c r="B32" s="14" t="s">
        <v>5</v>
      </c>
      <c r="C32" s="15" t="s">
        <v>54</v>
      </c>
    </row>
    <row r="33" spans="1:55" s="11" customFormat="1" ht="20.25" customHeight="1" x14ac:dyDescent="0.4">
      <c r="A33" s="13"/>
      <c r="B33" s="14" t="s">
        <v>6</v>
      </c>
      <c r="C33" s="15" t="s">
        <v>80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3" t="s">
        <v>144</v>
      </c>
      <c r="B40" s="13"/>
      <c r="C40" s="13"/>
    </row>
    <row r="41" spans="1:55" s="11" customFormat="1" ht="20.25" customHeight="1" x14ac:dyDescent="0.4">
      <c r="A41" s="13" t="s">
        <v>56</v>
      </c>
      <c r="B41" s="13"/>
      <c r="C41" s="13"/>
    </row>
    <row r="42" spans="1:55" s="11" customFormat="1" ht="20.25" customHeight="1" x14ac:dyDescent="0.4">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61</v>
      </c>
      <c r="B44" s="13"/>
    </row>
    <row r="45" spans="1:55" s="11" customFormat="1" ht="20.25" customHeight="1" x14ac:dyDescent="0.4"/>
    <row r="46" spans="1:55" s="11" customFormat="1" ht="20.25" customHeight="1" x14ac:dyDescent="0.4">
      <c r="A46" s="13" t="s">
        <v>145</v>
      </c>
      <c r="B46" s="13"/>
      <c r="C46" s="13"/>
    </row>
    <row r="47" spans="1:55" s="11" customFormat="1" ht="20.25" customHeight="1" x14ac:dyDescent="0.4">
      <c r="A47" s="30" t="s">
        <v>108</v>
      </c>
      <c r="B47" s="13"/>
      <c r="C47" s="13"/>
    </row>
    <row r="48" spans="1:55" s="11" customFormat="1" ht="20.25" customHeight="1" x14ac:dyDescent="0.4"/>
    <row r="49" spans="1:55" s="11" customFormat="1" ht="20.25" customHeight="1" x14ac:dyDescent="0.4">
      <c r="A49" s="13" t="s">
        <v>63</v>
      </c>
      <c r="B49" s="13"/>
      <c r="C49" s="13"/>
    </row>
    <row r="50" spans="1:55" s="11" customFormat="1" ht="20.25" customHeight="1" x14ac:dyDescent="0.4">
      <c r="A50" s="13" t="s">
        <v>109</v>
      </c>
      <c r="B50" s="13"/>
      <c r="C50" s="13"/>
    </row>
    <row r="51" spans="1:55" s="11" customFormat="1" ht="20.25" customHeight="1" x14ac:dyDescent="0.4">
      <c r="A51" s="13"/>
      <c r="B51" s="13"/>
      <c r="C51" s="13"/>
    </row>
    <row r="52" spans="1:55" s="11" customFormat="1" ht="20.25" customHeight="1" x14ac:dyDescent="0.4">
      <c r="A52" s="13" t="s">
        <v>64</v>
      </c>
      <c r="B52" s="13"/>
      <c r="C52" s="13"/>
    </row>
    <row r="53" spans="1:55" s="11" customFormat="1" ht="20.25" customHeight="1" x14ac:dyDescent="0.4">
      <c r="A53" s="13"/>
      <c r="B53" s="13"/>
      <c r="C53" s="13"/>
    </row>
    <row r="54" spans="1:55" s="11" customFormat="1" ht="20.25" customHeight="1" x14ac:dyDescent="0.4">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141</v>
      </c>
      <c r="C58" s="25"/>
      <c r="D58" s="16"/>
      <c r="E58" s="16"/>
    </row>
    <row r="59" spans="1:55" s="11" customFormat="1" ht="20.25" customHeight="1" x14ac:dyDescent="0.4">
      <c r="A59" s="84" t="s">
        <v>113</v>
      </c>
      <c r="B59" s="25"/>
      <c r="C59" s="25"/>
      <c r="D59" s="13"/>
      <c r="E59" s="13"/>
    </row>
    <row r="60" spans="1:55" s="11" customFormat="1" ht="20.25" customHeight="1" x14ac:dyDescent="0.4">
      <c r="A60" s="83" t="s">
        <v>114</v>
      </c>
      <c r="B60" s="25"/>
      <c r="C60" s="25"/>
      <c r="D60" s="29"/>
      <c r="E60" s="29"/>
    </row>
    <row r="61" spans="1:55" s="11" customFormat="1" ht="20.25" customHeight="1" x14ac:dyDescent="0.4">
      <c r="A61" s="84" t="s">
        <v>115</v>
      </c>
      <c r="B61" s="25"/>
      <c r="C61" s="25"/>
      <c r="D61" s="29"/>
      <c r="E61" s="29"/>
    </row>
    <row r="62" spans="1:55" s="11" customFormat="1" ht="20.25" customHeight="1" x14ac:dyDescent="0.4">
      <c r="A62" s="83" t="s">
        <v>116</v>
      </c>
      <c r="B62" s="25"/>
      <c r="C62" s="25"/>
      <c r="D62" s="29"/>
      <c r="E62" s="29"/>
    </row>
    <row r="63" spans="1:55" s="11" customFormat="1" ht="20.25" customHeight="1" x14ac:dyDescent="0.4">
      <c r="A63" s="84" t="s">
        <v>147</v>
      </c>
      <c r="B63" s="25"/>
      <c r="C63" s="25"/>
      <c r="D63" s="29"/>
      <c r="E63" s="29"/>
    </row>
    <row r="64" spans="1:55" s="11" customFormat="1" ht="20.25" customHeight="1" x14ac:dyDescent="0.4">
      <c r="A64" s="84" t="s">
        <v>148</v>
      </c>
      <c r="B64" s="25"/>
      <c r="C64" s="25"/>
      <c r="D64" s="29"/>
      <c r="E64" s="29"/>
    </row>
    <row r="65" spans="1:5" s="11" customFormat="1" ht="20.25" customHeight="1" x14ac:dyDescent="0.4">
      <c r="A65" s="84" t="s">
        <v>149</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workbookViewId="0">
      <selection activeCell="F14" sqref="F14"/>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8" t="s">
        <v>119</v>
      </c>
    </row>
    <row r="5" spans="2:11" x14ac:dyDescent="0.4">
      <c r="B5" s="114">
        <v>2</v>
      </c>
      <c r="C5" s="148" t="s">
        <v>120</v>
      </c>
    </row>
    <row r="6" spans="2:11" x14ac:dyDescent="0.4">
      <c r="B6" s="114">
        <v>3</v>
      </c>
      <c r="C6" s="148" t="s">
        <v>121</v>
      </c>
    </row>
    <row r="7" spans="2:11" x14ac:dyDescent="0.4">
      <c r="B7" s="114">
        <v>4</v>
      </c>
      <c r="C7" s="148" t="s">
        <v>122</v>
      </c>
    </row>
    <row r="8" spans="2:11" x14ac:dyDescent="0.4">
      <c r="B8" s="114">
        <v>5</v>
      </c>
      <c r="C8" s="148" t="s">
        <v>123</v>
      </c>
    </row>
    <row r="9" spans="2:11" x14ac:dyDescent="0.4">
      <c r="B9" s="114">
        <v>6</v>
      </c>
      <c r="C9" s="148" t="s">
        <v>124</v>
      </c>
    </row>
    <row r="10" spans="2:11" x14ac:dyDescent="0.4">
      <c r="B10" s="114">
        <v>7</v>
      </c>
      <c r="C10" s="148"/>
    </row>
    <row r="11" spans="2:11" x14ac:dyDescent="0.4">
      <c r="B11" s="114">
        <v>8</v>
      </c>
      <c r="C11" s="148"/>
    </row>
    <row r="13" spans="2:11" x14ac:dyDescent="0.4">
      <c r="B13" s="113" t="s">
        <v>84</v>
      </c>
    </row>
    <row r="14" spans="2:11" ht="26.25" thickBot="1" x14ac:dyDescent="0.45"/>
    <row r="15" spans="2:11" ht="26.25" thickBot="1" x14ac:dyDescent="0.45">
      <c r="B15" s="149" t="s">
        <v>70</v>
      </c>
      <c r="C15" s="116" t="s">
        <v>2</v>
      </c>
      <c r="D15" s="117" t="s">
        <v>125</v>
      </c>
      <c r="E15" s="118" t="s">
        <v>126</v>
      </c>
      <c r="F15" s="117" t="s">
        <v>127</v>
      </c>
      <c r="G15" s="119" t="s">
        <v>128</v>
      </c>
      <c r="H15" s="119" t="s">
        <v>33</v>
      </c>
      <c r="I15" s="119" t="s">
        <v>103</v>
      </c>
      <c r="J15" s="119" t="s">
        <v>103</v>
      </c>
      <c r="K15" s="120" t="s">
        <v>103</v>
      </c>
    </row>
    <row r="16" spans="2:11" x14ac:dyDescent="0.4">
      <c r="B16" s="274" t="s">
        <v>71</v>
      </c>
      <c r="C16" s="121" t="s">
        <v>129</v>
      </c>
      <c r="D16" s="126" t="s">
        <v>31</v>
      </c>
      <c r="E16" s="126" t="s">
        <v>126</v>
      </c>
      <c r="F16" s="126" t="s">
        <v>127</v>
      </c>
      <c r="G16" s="126" t="s">
        <v>128</v>
      </c>
      <c r="H16" s="126"/>
      <c r="I16" s="122"/>
      <c r="J16" s="122"/>
      <c r="K16" s="123"/>
    </row>
    <row r="17" spans="2:11" x14ac:dyDescent="0.4">
      <c r="B17" s="274"/>
      <c r="C17" s="124" t="s">
        <v>31</v>
      </c>
      <c r="D17" s="126" t="s">
        <v>32</v>
      </c>
      <c r="E17" s="126" t="s">
        <v>78</v>
      </c>
      <c r="F17" s="126" t="s">
        <v>78</v>
      </c>
      <c r="G17" s="126" t="s">
        <v>78</v>
      </c>
      <c r="H17" s="126"/>
      <c r="I17" s="115"/>
      <c r="J17" s="115"/>
      <c r="K17" s="125"/>
    </row>
    <row r="18" spans="2:11" x14ac:dyDescent="0.4">
      <c r="B18" s="274"/>
      <c r="C18" s="124" t="s">
        <v>78</v>
      </c>
      <c r="D18" s="126" t="s">
        <v>129</v>
      </c>
      <c r="E18" s="126" t="s">
        <v>78</v>
      </c>
      <c r="F18" s="126" t="s">
        <v>78</v>
      </c>
      <c r="G18" s="126" t="s">
        <v>78</v>
      </c>
      <c r="H18" s="126"/>
      <c r="I18" s="115"/>
      <c r="J18" s="115"/>
      <c r="K18" s="125"/>
    </row>
    <row r="19" spans="2:11" x14ac:dyDescent="0.4">
      <c r="B19" s="274"/>
      <c r="C19" s="124" t="s">
        <v>33</v>
      </c>
      <c r="D19" s="126" t="s">
        <v>33</v>
      </c>
      <c r="E19" s="126" t="s">
        <v>33</v>
      </c>
      <c r="F19" s="126" t="s">
        <v>33</v>
      </c>
      <c r="G19" s="126" t="s">
        <v>33</v>
      </c>
      <c r="H19" s="126"/>
      <c r="I19" s="115"/>
      <c r="J19" s="115"/>
      <c r="K19" s="125"/>
    </row>
    <row r="20" spans="2:11" x14ac:dyDescent="0.4">
      <c r="B20" s="274"/>
      <c r="C20" s="124" t="s">
        <v>33</v>
      </c>
      <c r="D20" s="126" t="s">
        <v>33</v>
      </c>
      <c r="E20" s="126" t="s">
        <v>33</v>
      </c>
      <c r="F20" s="126" t="s">
        <v>33</v>
      </c>
      <c r="G20" s="126" t="s">
        <v>33</v>
      </c>
      <c r="H20" s="126"/>
      <c r="I20" s="115"/>
      <c r="J20" s="115"/>
      <c r="K20" s="125"/>
    </row>
    <row r="21" spans="2:11" x14ac:dyDescent="0.4">
      <c r="B21" s="274"/>
      <c r="C21" s="124" t="s">
        <v>33</v>
      </c>
      <c r="D21" s="126" t="s">
        <v>33</v>
      </c>
      <c r="E21" s="126" t="s">
        <v>33</v>
      </c>
      <c r="F21" s="126" t="s">
        <v>33</v>
      </c>
      <c r="G21" s="126" t="s">
        <v>33</v>
      </c>
      <c r="H21" s="126"/>
      <c r="I21" s="115"/>
      <c r="J21" s="115"/>
      <c r="K21" s="125"/>
    </row>
    <row r="22" spans="2:11" x14ac:dyDescent="0.4">
      <c r="B22" s="274"/>
      <c r="C22" s="124" t="s">
        <v>33</v>
      </c>
      <c r="D22" s="126" t="s">
        <v>33</v>
      </c>
      <c r="E22" s="126" t="s">
        <v>33</v>
      </c>
      <c r="F22" s="126" t="s">
        <v>33</v>
      </c>
      <c r="G22" s="126" t="s">
        <v>33</v>
      </c>
      <c r="H22" s="126"/>
      <c r="I22" s="115"/>
      <c r="J22" s="115"/>
      <c r="K22" s="125"/>
    </row>
    <row r="23" spans="2:11" x14ac:dyDescent="0.4">
      <c r="B23" s="274"/>
      <c r="C23" s="124" t="s">
        <v>33</v>
      </c>
      <c r="D23" s="126" t="s">
        <v>103</v>
      </c>
      <c r="E23" s="126" t="s">
        <v>33</v>
      </c>
      <c r="F23" s="126" t="s">
        <v>33</v>
      </c>
      <c r="G23" s="126" t="s">
        <v>33</v>
      </c>
      <c r="H23" s="126"/>
      <c r="I23" s="115"/>
      <c r="J23" s="115"/>
      <c r="K23" s="125"/>
    </row>
    <row r="24" spans="2:11" x14ac:dyDescent="0.4">
      <c r="B24" s="274"/>
      <c r="C24" s="124" t="s">
        <v>33</v>
      </c>
      <c r="D24" s="126" t="s">
        <v>103</v>
      </c>
      <c r="E24" s="126" t="s">
        <v>33</v>
      </c>
      <c r="F24" s="126" t="s">
        <v>33</v>
      </c>
      <c r="G24" s="126" t="s">
        <v>33</v>
      </c>
      <c r="H24" s="126"/>
      <c r="I24" s="115"/>
      <c r="J24" s="115"/>
      <c r="K24" s="125"/>
    </row>
    <row r="25" spans="2:11" x14ac:dyDescent="0.4">
      <c r="B25" s="274"/>
      <c r="C25" s="124" t="s">
        <v>33</v>
      </c>
      <c r="D25" s="127" t="s">
        <v>103</v>
      </c>
      <c r="E25" s="127" t="s">
        <v>33</v>
      </c>
      <c r="F25" s="127" t="s">
        <v>33</v>
      </c>
      <c r="G25" s="127" t="s">
        <v>33</v>
      </c>
      <c r="H25" s="127"/>
      <c r="I25" s="115"/>
      <c r="J25" s="115"/>
      <c r="K25" s="125"/>
    </row>
    <row r="26" spans="2:11" x14ac:dyDescent="0.4">
      <c r="B26" s="274"/>
      <c r="C26" s="124" t="s">
        <v>33</v>
      </c>
      <c r="D26" s="127" t="s">
        <v>103</v>
      </c>
      <c r="E26" s="127" t="s">
        <v>33</v>
      </c>
      <c r="F26" s="127" t="s">
        <v>33</v>
      </c>
      <c r="G26" s="127" t="s">
        <v>33</v>
      </c>
      <c r="H26" s="127"/>
      <c r="I26" s="115"/>
      <c r="J26" s="115"/>
      <c r="K26" s="125"/>
    </row>
    <row r="27" spans="2:11" x14ac:dyDescent="0.4">
      <c r="B27" s="274"/>
      <c r="C27" s="124" t="s">
        <v>33</v>
      </c>
      <c r="D27" s="127" t="s">
        <v>103</v>
      </c>
      <c r="E27" s="127" t="s">
        <v>33</v>
      </c>
      <c r="F27" s="127" t="s">
        <v>33</v>
      </c>
      <c r="G27" s="127" t="s">
        <v>33</v>
      </c>
      <c r="H27" s="127"/>
      <c r="I27" s="115"/>
      <c r="J27" s="115"/>
      <c r="K27" s="125"/>
    </row>
    <row r="28" spans="2:11" ht="26.25" thickBot="1" x14ac:dyDescent="0.45">
      <c r="B28" s="275"/>
      <c r="C28" s="128" t="s">
        <v>33</v>
      </c>
      <c r="D28" s="129" t="s">
        <v>103</v>
      </c>
      <c r="E28" s="129" t="s">
        <v>33</v>
      </c>
      <c r="F28" s="129" t="s">
        <v>33</v>
      </c>
      <c r="G28" s="129" t="s">
        <v>33</v>
      </c>
      <c r="H28" s="129"/>
      <c r="I28" s="129"/>
      <c r="J28" s="129"/>
      <c r="K28" s="130"/>
    </row>
    <row r="31" spans="2:11" x14ac:dyDescent="0.4">
      <c r="C31" s="113" t="s">
        <v>99</v>
      </c>
    </row>
    <row r="32" spans="2:11" x14ac:dyDescent="0.4">
      <c r="C32" s="113" t="s">
        <v>34</v>
      </c>
    </row>
    <row r="33" spans="3:3" x14ac:dyDescent="0.4">
      <c r="C33" s="113" t="s">
        <v>130</v>
      </c>
    </row>
    <row r="34" spans="3:3" x14ac:dyDescent="0.4">
      <c r="C34" s="113" t="s">
        <v>102</v>
      </c>
    </row>
    <row r="35" spans="3:3" x14ac:dyDescent="0.4">
      <c r="C35" s="113" t="s">
        <v>132</v>
      </c>
    </row>
    <row r="36" spans="3:3" x14ac:dyDescent="0.4">
      <c r="C36" s="113" t="s">
        <v>133</v>
      </c>
    </row>
    <row r="37" spans="3:3" x14ac:dyDescent="0.4">
      <c r="C37" s="113" t="s">
        <v>134</v>
      </c>
    </row>
    <row r="38" spans="3:3" x14ac:dyDescent="0.4">
      <c r="C38" s="113" t="s">
        <v>135</v>
      </c>
    </row>
    <row r="39" spans="3:3" x14ac:dyDescent="0.4">
      <c r="C39" s="113" t="s">
        <v>35</v>
      </c>
    </row>
    <row r="40" spans="3:3" x14ac:dyDescent="0.4">
      <c r="C40" s="113" t="s">
        <v>36</v>
      </c>
    </row>
    <row r="42" spans="3:3" x14ac:dyDescent="0.4">
      <c r="C42" s="113" t="s">
        <v>131</v>
      </c>
    </row>
    <row r="43" spans="3:3" x14ac:dyDescent="0.4">
      <c r="C43" s="113" t="s">
        <v>72</v>
      </c>
    </row>
    <row r="44" spans="3:3" x14ac:dyDescent="0.4">
      <c r="C44" s="113" t="s">
        <v>73</v>
      </c>
    </row>
    <row r="45" spans="3:3" x14ac:dyDescent="0.4">
      <c r="C45" s="113" t="s">
        <v>74</v>
      </c>
    </row>
    <row r="46" spans="3:3" x14ac:dyDescent="0.4">
      <c r="C46" s="113" t="s">
        <v>75</v>
      </c>
    </row>
    <row r="47" spans="3:3" x14ac:dyDescent="0.4">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堺市</cp:lastModifiedBy>
  <cp:lastPrinted>2021-03-21T05:44:01Z</cp:lastPrinted>
  <dcterms:created xsi:type="dcterms:W3CDTF">2020-01-14T23:44:41Z</dcterms:created>
  <dcterms:modified xsi:type="dcterms:W3CDTF">2025-11-20T05:46:28Z</dcterms:modified>
</cp:coreProperties>
</file>