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3"/>
  </bookViews>
  <sheets>
    <sheet name="高齢者状況 " sheetId="1" r:id="rId1"/>
    <sheet name="介護保険利用状況" sheetId="2" r:id="rId2"/>
    <sheet name="経理状況" sheetId="3" r:id="rId3"/>
    <sheet name="保険料" sheetId="4" r:id="rId4"/>
    <sheet name="（別紙）7期介護保険利用状況" sheetId="5" r:id="rId5"/>
  </sheets>
  <definedNames>
    <definedName name="_xlnm.Print_Area" localSheetId="4">'（別紙）7期介護保険利用状況'!$B$1:$M$40</definedName>
    <definedName name="_xlnm.Print_Area" localSheetId="1">'介護保険利用状況'!$A$1:$Z$62</definedName>
    <definedName name="_xlnm.Print_Area" localSheetId="2">'経理状況'!$A$1:$L$36</definedName>
    <definedName name="_xlnm.Print_Area" localSheetId="0">'高齢者状況 '!$A$1:$M$101</definedName>
    <definedName name="_xlnm.Print_Area" localSheetId="3">'保険料'!$A$1:$K$60</definedName>
    <definedName name="_xlnm.Print_Titles" localSheetId="3">'保険料'!$2:$3</definedName>
  </definedNames>
  <calcPr fullCalcOnLoad="1"/>
</workbook>
</file>

<file path=xl/comments4.xml><?xml version="1.0" encoding="utf-8"?>
<comments xmlns="http://schemas.openxmlformats.org/spreadsheetml/2006/main">
  <authors>
    <author>堺市</author>
  </authors>
  <commentList>
    <comment ref="D41" authorId="0">
      <text>
        <r>
          <rPr>
            <b/>
            <sz val="9"/>
            <rFont val="Meiryo UI"/>
            <family val="3"/>
          </rPr>
          <t>社協のアンケートを参照</t>
        </r>
      </text>
    </comment>
    <comment ref="F41" authorId="0">
      <text>
        <r>
          <rPr>
            <sz val="9"/>
            <rFont val="Meiryo UI"/>
            <family val="3"/>
          </rPr>
          <t>社協のアンケートを参照</t>
        </r>
        <r>
          <rPr>
            <sz val="9"/>
            <rFont val="ＭＳ Ｐゴシック"/>
            <family val="3"/>
          </rPr>
          <t xml:space="preserve">
</t>
        </r>
      </text>
    </comment>
    <comment ref="H41" authorId="0">
      <text>
        <r>
          <rPr>
            <b/>
            <sz val="9"/>
            <rFont val="Meiryo UI"/>
            <family val="3"/>
          </rPr>
          <t>社協のアンケートを参照</t>
        </r>
      </text>
    </comment>
  </commentList>
</comments>
</file>

<file path=xl/sharedStrings.xml><?xml version="1.0" encoding="utf-8"?>
<sst xmlns="http://schemas.openxmlformats.org/spreadsheetml/2006/main" count="673" uniqueCount="207">
  <si>
    <t>総人口</t>
  </si>
  <si>
    <t>40歳～64歳</t>
  </si>
  <si>
    <t>高齢者人口</t>
  </si>
  <si>
    <t>　　65歳～74歳</t>
  </si>
  <si>
    <t>高齢化率</t>
  </si>
  <si>
    <t>計画値</t>
  </si>
  <si>
    <t>実績値</t>
  </si>
  <si>
    <t>（単位　人）</t>
  </si>
  <si>
    <t>要支援</t>
  </si>
  <si>
    <t>　要支援１</t>
  </si>
  <si>
    <t>　要支援２</t>
  </si>
  <si>
    <t>要介護</t>
  </si>
  <si>
    <t>　要介護１</t>
  </si>
  <si>
    <t>　要介護２</t>
  </si>
  <si>
    <t>　要介護３</t>
  </si>
  <si>
    <t>　要介護４</t>
  </si>
  <si>
    <t>　要介護５</t>
  </si>
  <si>
    <t>合計</t>
  </si>
  <si>
    <t>　65歳以上認定率</t>
  </si>
  <si>
    <t>　内第1号被保険者数</t>
  </si>
  <si>
    <t>65歳～74歳</t>
  </si>
  <si>
    <t>―</t>
  </si>
  <si>
    <t>一人暮らし高齢者数</t>
  </si>
  <si>
    <t>高齢者のみ世帯</t>
  </si>
  <si>
    <t>利用者数</t>
  </si>
  <si>
    <t>利用率</t>
  </si>
  <si>
    <t>居宅</t>
  </si>
  <si>
    <t>地域密着型</t>
  </si>
  <si>
    <t>施設</t>
  </si>
  <si>
    <t>実績</t>
  </si>
  <si>
    <t>　うち、要介護４・５の利用者数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</si>
  <si>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</si>
  <si>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</si>
  <si>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</si>
  <si>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</si>
  <si>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</si>
  <si>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</si>
  <si>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</si>
  <si>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地域密着</t>
  </si>
  <si>
    <t>居宅サービス</t>
  </si>
  <si>
    <t>地域密着型サービス</t>
  </si>
  <si>
    <t>施設サービス</t>
  </si>
  <si>
    <t>特定入所者介護サービス等費</t>
  </si>
  <si>
    <t>高額介護サービス等費</t>
  </si>
  <si>
    <t>審査支払手数料</t>
  </si>
  <si>
    <t>高額医療合算介護サービス等費</t>
  </si>
  <si>
    <t>計</t>
  </si>
  <si>
    <t>執行率</t>
  </si>
  <si>
    <t>（単位　円）</t>
  </si>
  <si>
    <t>介護保険給付費準備基金</t>
  </si>
  <si>
    <t>歳入</t>
  </si>
  <si>
    <t>歳出</t>
  </si>
  <si>
    <t>収支差額</t>
  </si>
  <si>
    <t>給付等に係る費用</t>
  </si>
  <si>
    <t>１　高齢者等の状況</t>
  </si>
  <si>
    <t>　（２）高齢者の世帯状況</t>
  </si>
  <si>
    <t>３　介護保険サービス給付費等の推移</t>
  </si>
  <si>
    <t>　（１）高齢者人口等の推移</t>
  </si>
  <si>
    <t>（出典：介護保険事業状況報告（各年度とも９月実績））</t>
  </si>
  <si>
    <t>２　介護保険サービスの利用状況</t>
  </si>
  <si>
    <t>単年度収支</t>
  </si>
  <si>
    <t>※単年度収支　＝　収支差額　－　前年度からの繰越金</t>
  </si>
  <si>
    <t>　（３）要介護等認定者数の状況</t>
  </si>
  <si>
    <t>(出典：住民基本台帳人口及び外国人登録原票人口（企画部　調査統計）各年度９月末現在)</t>
  </si>
  <si>
    <t>実績値</t>
  </si>
  <si>
    <t>平成24年度</t>
  </si>
  <si>
    <t>　（１）保険給付費</t>
  </si>
  <si>
    <t>　（２）地域支援事業費</t>
  </si>
  <si>
    <t>　（３）介護保険事業特別会計経理状況</t>
  </si>
  <si>
    <t>要介護4・5の利用率</t>
  </si>
  <si>
    <t>平成25年度</t>
  </si>
  <si>
    <t>平成26年度</t>
  </si>
  <si>
    <t>平成27年度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</si>
  <si>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</si>
  <si>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</si>
  <si>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</si>
  <si>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</si>
  <si>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</si>
  <si>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</si>
  <si>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</si>
  <si>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第８段階</t>
  </si>
  <si>
    <t>第９段階</t>
  </si>
  <si>
    <t>第１０段階</t>
  </si>
  <si>
    <t>第１１段階</t>
  </si>
  <si>
    <t>第１２段階</t>
  </si>
  <si>
    <t>第１３段階</t>
  </si>
  <si>
    <t>第１４段階</t>
  </si>
  <si>
    <t>特別徴収</t>
  </si>
  <si>
    <t>調定額</t>
  </si>
  <si>
    <t>現年分</t>
  </si>
  <si>
    <t>収納額</t>
  </si>
  <si>
    <t>収納率</t>
  </si>
  <si>
    <t>滞納繰越</t>
  </si>
  <si>
    <t>普通徴収</t>
  </si>
  <si>
    <t>現年分</t>
  </si>
  <si>
    <t>27年度</t>
  </si>
  <si>
    <t>64,251人</t>
  </si>
  <si>
    <t>110,394世帯</t>
  </si>
  <si>
    <t>第６期介護保険事業計画の実績及び
第７期介護保険事業計画の進捗状況について</t>
  </si>
  <si>
    <t>第６期計画期間</t>
  </si>
  <si>
    <t>第７期計画</t>
  </si>
  <si>
    <t>H27年度</t>
  </si>
  <si>
    <t>H28年度</t>
  </si>
  <si>
    <t>H29年度</t>
  </si>
  <si>
    <t>Ｈ30年度</t>
  </si>
  <si>
    <t>　　75歳～84歳</t>
  </si>
  <si>
    <t>　　85歳以上</t>
  </si>
  <si>
    <t>30年度</t>
  </si>
  <si>
    <t>29年度</t>
  </si>
  <si>
    <t>28年度</t>
  </si>
  <si>
    <t>75歳～84歳</t>
  </si>
  <si>
    <t>85歳以上</t>
  </si>
  <si>
    <t>平成28年度</t>
  </si>
  <si>
    <t>平成29年度</t>
  </si>
  <si>
    <t>平成30年度</t>
  </si>
  <si>
    <t>66,304人</t>
  </si>
  <si>
    <t>113,608世帯</t>
  </si>
  <si>
    <t>68,038人</t>
  </si>
  <si>
    <t>116,027世帯</t>
  </si>
  <si>
    <t>69,453人</t>
  </si>
  <si>
    <t>117,845世帯</t>
  </si>
  <si>
    <t>（出典　住民基本台帳及び外国人登録（H27～29年度については年度末時点、H30年度については12月末時点））</t>
  </si>
  <si>
    <t>85歳以上</t>
  </si>
  <si>
    <t>H30</t>
  </si>
  <si>
    <t>H29</t>
  </si>
  <si>
    <t>H28</t>
  </si>
  <si>
    <t>H27</t>
  </si>
  <si>
    <t>対計画比</t>
  </si>
  <si>
    <t>　（１）介護保険サービスの種別利用状況</t>
  </si>
  <si>
    <t>　（２）介護度別サービス利用割合</t>
  </si>
  <si>
    <t>　（３）施設サービスの利用者に占める重度別利用者数</t>
  </si>
  <si>
    <t>平成30年度（見込み）</t>
  </si>
  <si>
    <t>包括的支援事業・任意事業費</t>
  </si>
  <si>
    <t>介護予防・日常生活支援総合事業費</t>
  </si>
  <si>
    <t>　（４）基金の状況（平成３０年５月末）</t>
  </si>
  <si>
    <t>４　第１号被保険者保険料の賦課・収納状況</t>
  </si>
  <si>
    <t>（単位　人）</t>
  </si>
  <si>
    <t>第１５段階</t>
  </si>
  <si>
    <t>第１６段階</t>
  </si>
  <si>
    <t>　（２）保険料収納状況</t>
  </si>
  <si>
    <t>（単位　円）</t>
  </si>
  <si>
    <t>検算</t>
  </si>
  <si>
    <t>平成31年度</t>
  </si>
  <si>
    <t>平成32年度</t>
  </si>
  <si>
    <t>-</t>
  </si>
  <si>
    <t>訪問型サービス</t>
  </si>
  <si>
    <t>通所型サービス</t>
  </si>
  <si>
    <t>従前相当サービス</t>
  </si>
  <si>
    <t>独自サービス</t>
  </si>
  <si>
    <t>※四捨五入の関係上、利用率が100％にならない場合がある。</t>
  </si>
  <si>
    <t>総合事業</t>
  </si>
  <si>
    <t>事業対象者</t>
  </si>
  <si>
    <t>（出典　介護保険事業状況報告（各年度とも９月実績）</t>
  </si>
  <si>
    <t>（出典　介護保険事業状況報告（各年度とも９月実績）</t>
  </si>
  <si>
    <t>（出典　介護保険事業状況報告（９月実績））</t>
  </si>
  <si>
    <t>　（１）所得段階別第１号被保険者数</t>
  </si>
  <si>
    <t>-</t>
  </si>
  <si>
    <t>-</t>
  </si>
  <si>
    <t>-</t>
  </si>
  <si>
    <t>（出典　介護保険サービスは介護保険事業状況報告</t>
  </si>
  <si>
    <t>　　　　総合事業は国保連合会業務統計表（各年度とも９月実績））</t>
  </si>
  <si>
    <t>（出典　国保連合会 介護予防・日常生活支援総合事業費等請求額通知書（９月実績））</t>
  </si>
  <si>
    <t>-</t>
  </si>
  <si>
    <t>-</t>
  </si>
  <si>
    <t>-</t>
  </si>
  <si>
    <t>-</t>
  </si>
  <si>
    <t>第７期計画期間</t>
  </si>
  <si>
    <t>（H27～H29については年度末現在、H30については6月確定賦課処理時点）</t>
  </si>
  <si>
    <t>第７期計画期間</t>
  </si>
  <si>
    <t>第７期計画期間</t>
  </si>
  <si>
    <t>第６期計画期間</t>
  </si>
  <si>
    <t>第６期計画期間</t>
  </si>
  <si>
    <t>第７期計画期間</t>
  </si>
  <si>
    <t>-</t>
  </si>
  <si>
    <t>-</t>
  </si>
  <si>
    <t>第７期介護保険事業計画における介護保険サービスの種別利用状況</t>
  </si>
  <si>
    <t>居宅</t>
  </si>
  <si>
    <t>地域密着型</t>
  </si>
  <si>
    <t>施設</t>
  </si>
  <si>
    <t>１　訪問介護</t>
  </si>
  <si>
    <t>２　訪問入浴介護</t>
  </si>
  <si>
    <t>３　訪問看護</t>
  </si>
  <si>
    <t>４　訪問リハビリテーション</t>
  </si>
  <si>
    <t>５　居宅療養管理指導</t>
  </si>
  <si>
    <t>６　通所介護</t>
  </si>
  <si>
    <t>７　通所リハビリテーション</t>
  </si>
  <si>
    <t>８　短期入所生活介護</t>
  </si>
  <si>
    <t>９　短期入所療養介護（介護保険施設）</t>
  </si>
  <si>
    <t>10　短期入所療養介護（介護療養型医療施設等）</t>
  </si>
  <si>
    <t>11　福祉用具貸与</t>
  </si>
  <si>
    <t>12　特定施設入居者生活介護</t>
  </si>
  <si>
    <t>13　介護予防支援・居宅介護支援</t>
  </si>
  <si>
    <t>14　特定福祉用具販売</t>
  </si>
  <si>
    <t>15　住宅改修</t>
  </si>
  <si>
    <t>16　定期巡回・随時対応型訪問介護看護</t>
  </si>
  <si>
    <t>17　夜間対応型訪問介護</t>
  </si>
  <si>
    <t>18　地域密着型通所介護</t>
  </si>
  <si>
    <t>19　認知症対応型通所介護</t>
  </si>
  <si>
    <t>20　小規模多機能型居宅介護</t>
  </si>
  <si>
    <t>21　認知症対応型共同生活介護</t>
  </si>
  <si>
    <t>22　地域密着型特定施設入居者生活介護</t>
  </si>
  <si>
    <t>23　地域密着型介護老人福祉施設入居者生活介護</t>
  </si>
  <si>
    <t>24　複合型サービス（看護小規模多機能型居宅介護）</t>
  </si>
  <si>
    <t>25　介護老人福祉施設</t>
  </si>
  <si>
    <t>26　介護老人保健施設</t>
  </si>
  <si>
    <t>27　介護療養型医療施設</t>
  </si>
  <si>
    <t>　　　介護予防マネジメント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</si>
</sst>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.0;[Red]\-#,##0.0"/>
    <numFmt numFmtId="179" formatCode="&quot;¥&quot;#,##0_);[Red]\(&quot;¥&quot;#,##0\)"/>
    <numFmt numFmtId="180" formatCode="#,##0_);[Red]\(#,##0\)"/>
    <numFmt numFmtId="181" formatCode="#,##0_ "/>
    <numFmt numFmtId="182" formatCode="#,##0_ ;[Red]\-#,##0\ "/>
    <numFmt numFmtId="183" formatCode="000,000,000&quot;円&quot;"/>
    <numFmt numFmtId="184" formatCode="00,000,000&quot;円&quot;"/>
    <numFmt numFmtId="185" formatCode="0,000,000,000&quot;円&quot;"/>
    <numFmt numFmtId="186" formatCode="00,000,000,000&quot;円&quot;"/>
    <numFmt numFmtId="187" formatCode="00,000&quot;人&quot;"/>
    <numFmt numFmtId="188" formatCode="0,000&quot;人&quot;"/>
    <numFmt numFmtId="189" formatCode="0.000%"/>
    <numFmt numFmtId="190" formatCode="0.0000%"/>
    <numFmt numFmtId="191" formatCode="#,##0;[Red]#,##0"/>
    <numFmt numFmtId="192" formatCode="0_ ;[Red]\-0\ "/>
    <numFmt numFmtId="193" formatCode="000,000&quot;人&quot;"/>
    <numFmt numFmtId="194" formatCode="0.E+00"/>
    <numFmt numFmtId="195" formatCode="#,##0.0_);[Red]\(#,##0.0\)"/>
    <numFmt numFmtId="196" formatCode="#,##0.00_);[Red]\(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22"/>
      <color indexed="8"/>
      <name val="ＭＳ Ｐゴシック"/>
      <family val="3"/>
    </font>
    <font>
      <b/>
      <sz val="18"/>
      <color indexed="8"/>
      <name val="HGS創英角ｺﾞｼｯｸUB"/>
      <family val="3"/>
    </font>
    <font>
      <sz val="18"/>
      <color indexed="8"/>
      <name val="ＭＳ 明朝"/>
      <family val="1"/>
    </font>
    <font>
      <sz val="9"/>
      <name val="Meiryo UI"/>
      <family val="3"/>
    </font>
    <font>
      <sz val="9"/>
      <name val="ＭＳ Ｐゴシック"/>
      <family val="3"/>
    </font>
    <font>
      <b/>
      <sz val="9"/>
      <name val="Meiryo UI"/>
      <family val="3"/>
    </font>
    <font>
      <b/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9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18"/>
      <color indexed="8"/>
      <name val="ＭＳ ゴシック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Meiryo U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double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459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shrinkToFit="1"/>
    </xf>
    <xf numFmtId="176" fontId="12" fillId="34" borderId="0" xfId="42" applyNumberFormat="1" applyFont="1" applyFill="1" applyBorder="1" applyAlignment="1">
      <alignment vertical="center"/>
    </xf>
    <xf numFmtId="38" fontId="12" fillId="34" borderId="0" xfId="49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1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14" fillId="36" borderId="0" xfId="0" applyFont="1" applyFill="1" applyAlignment="1">
      <alignment vertical="center"/>
    </xf>
    <xf numFmtId="38" fontId="11" fillId="36" borderId="0" xfId="49" applyFont="1" applyFill="1" applyAlignment="1">
      <alignment vertical="center"/>
    </xf>
    <xf numFmtId="0" fontId="11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38" fontId="6" fillId="0" borderId="10" xfId="49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72" fillId="0" borderId="0" xfId="0" applyNumberFormat="1" applyFont="1" applyAlignment="1">
      <alignment vertical="center"/>
    </xf>
    <xf numFmtId="10" fontId="7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3" fillId="0" borderId="0" xfId="0" applyNumberFormat="1" applyFont="1" applyAlignment="1">
      <alignment vertical="center" wrapText="1"/>
    </xf>
    <xf numFmtId="3" fontId="73" fillId="0" borderId="0" xfId="0" applyNumberFormat="1" applyFont="1" applyAlignment="1">
      <alignment vertical="center"/>
    </xf>
    <xf numFmtId="180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0" fontId="6" fillId="0" borderId="0" xfId="42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37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18" fillId="37" borderId="15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3" fontId="72" fillId="0" borderId="0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81" fontId="18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80" fontId="18" fillId="0" borderId="16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76" fontId="10" fillId="0" borderId="16" xfId="42" applyNumberFormat="1" applyFont="1" applyFill="1" applyBorder="1" applyAlignment="1">
      <alignment vertical="center"/>
    </xf>
    <xf numFmtId="176" fontId="19" fillId="0" borderId="0" xfId="42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76" fontId="8" fillId="0" borderId="0" xfId="42" applyNumberFormat="1" applyFont="1" applyFill="1" applyBorder="1" applyAlignment="1">
      <alignment vertical="center"/>
    </xf>
    <xf numFmtId="176" fontId="8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38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51" applyFont="1" applyBorder="1" applyAlignment="1">
      <alignment horizontal="right" vertical="center"/>
    </xf>
    <xf numFmtId="176" fontId="6" fillId="37" borderId="0" xfId="43" applyNumberFormat="1" applyFont="1" applyFill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0" fontId="30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176" fontId="6" fillId="0" borderId="0" xfId="43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38" fontId="33" fillId="0" borderId="18" xfId="51" applyFont="1" applyBorder="1" applyAlignment="1">
      <alignment horizontal="right" vertical="center" shrinkToFit="1"/>
    </xf>
    <xf numFmtId="0" fontId="31" fillId="0" borderId="12" xfId="0" applyFont="1" applyBorder="1" applyAlignment="1">
      <alignment horizontal="center" vertical="center"/>
    </xf>
    <xf numFmtId="38" fontId="33" fillId="0" borderId="19" xfId="51" applyFont="1" applyBorder="1" applyAlignment="1">
      <alignment horizontal="right" vertical="center" shrinkToFit="1"/>
    </xf>
    <xf numFmtId="0" fontId="31" fillId="0" borderId="11" xfId="0" applyFont="1" applyBorder="1" applyAlignment="1">
      <alignment horizontal="center" vertical="center"/>
    </xf>
    <xf numFmtId="0" fontId="32" fillId="37" borderId="0" xfId="0" applyFont="1" applyFill="1" applyBorder="1" applyAlignment="1">
      <alignment vertical="center"/>
    </xf>
    <xf numFmtId="176" fontId="32" fillId="37" borderId="0" xfId="43" applyNumberFormat="1" applyFont="1" applyFill="1" applyBorder="1" applyAlignment="1">
      <alignment vertical="center"/>
    </xf>
    <xf numFmtId="176" fontId="33" fillId="37" borderId="0" xfId="43" applyNumberFormat="1" applyFont="1" applyFill="1" applyBorder="1" applyAlignment="1">
      <alignment vertical="center"/>
    </xf>
    <xf numFmtId="38" fontId="33" fillId="0" borderId="18" xfId="51" applyFont="1" applyFill="1" applyBorder="1" applyAlignment="1">
      <alignment horizontal="right" vertical="center" shrinkToFit="1"/>
    </xf>
    <xf numFmtId="38" fontId="33" fillId="0" borderId="19" xfId="51" applyFont="1" applyFill="1" applyBorder="1" applyAlignment="1">
      <alignment horizontal="right" vertical="center" shrinkToFit="1"/>
    </xf>
    <xf numFmtId="176" fontId="33" fillId="0" borderId="20" xfId="51" applyNumberFormat="1" applyFont="1" applyBorder="1" applyAlignment="1">
      <alignment horizontal="right" vertical="center" shrinkToFit="1"/>
    </xf>
    <xf numFmtId="176" fontId="33" fillId="0" borderId="21" xfId="51" applyNumberFormat="1" applyFont="1" applyBorder="1" applyAlignment="1">
      <alignment horizontal="right" vertical="center" shrinkToFit="1"/>
    </xf>
    <xf numFmtId="176" fontId="33" fillId="0" borderId="22" xfId="51" applyNumberFormat="1" applyFont="1" applyBorder="1" applyAlignment="1">
      <alignment horizontal="right" vertical="center" shrinkToFit="1"/>
    </xf>
    <xf numFmtId="176" fontId="33" fillId="0" borderId="23" xfId="51" applyNumberFormat="1" applyFont="1" applyBorder="1" applyAlignment="1">
      <alignment horizontal="right" vertical="center" shrinkToFit="1"/>
    </xf>
    <xf numFmtId="176" fontId="33" fillId="0" borderId="20" xfId="51" applyNumberFormat="1" applyFont="1" applyFill="1" applyBorder="1" applyAlignment="1">
      <alignment horizontal="right" vertical="center" shrinkToFit="1"/>
    </xf>
    <xf numFmtId="176" fontId="33" fillId="0" borderId="21" xfId="51" applyNumberFormat="1" applyFont="1" applyFill="1" applyBorder="1" applyAlignment="1">
      <alignment horizontal="right" vertical="center" shrinkToFit="1"/>
    </xf>
    <xf numFmtId="0" fontId="35" fillId="37" borderId="10" xfId="0" applyFont="1" applyFill="1" applyBorder="1" applyAlignment="1">
      <alignment horizontal="center" vertical="center"/>
    </xf>
    <xf numFmtId="38" fontId="35" fillId="0" borderId="10" xfId="49" applyFont="1" applyBorder="1" applyAlignment="1">
      <alignment horizontal="center" vertical="center"/>
    </xf>
    <xf numFmtId="181" fontId="35" fillId="0" borderId="20" xfId="49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 shrinkToFit="1"/>
    </xf>
    <xf numFmtId="38" fontId="35" fillId="0" borderId="20" xfId="49" applyFont="1" applyFill="1" applyBorder="1" applyAlignment="1">
      <alignment horizontal="right" vertical="center"/>
    </xf>
    <xf numFmtId="38" fontId="35" fillId="0" borderId="22" xfId="49" applyFont="1" applyFill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38" fontId="7" fillId="37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37" borderId="0" xfId="49" applyFont="1" applyFill="1" applyAlignment="1">
      <alignment horizontal="right" vertical="center"/>
    </xf>
    <xf numFmtId="38" fontId="7" fillId="37" borderId="0" xfId="49" applyFont="1" applyFill="1" applyAlignment="1">
      <alignment vertical="center"/>
    </xf>
    <xf numFmtId="38" fontId="7" fillId="0" borderId="0" xfId="0" applyNumberFormat="1" applyFont="1" applyAlignment="1">
      <alignment vertical="center"/>
    </xf>
    <xf numFmtId="191" fontId="7" fillId="0" borderId="10" xfId="49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37" borderId="10" xfId="49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 horizontal="right" vertical="center"/>
    </xf>
    <xf numFmtId="3" fontId="74" fillId="0" borderId="25" xfId="0" applyNumberFormat="1" applyFont="1" applyBorder="1" applyAlignment="1">
      <alignment horizontal="right" vertical="center"/>
    </xf>
    <xf numFmtId="176" fontId="74" fillId="39" borderId="26" xfId="0" applyNumberFormat="1" applyFont="1" applyFill="1" applyBorder="1" applyAlignment="1">
      <alignment horizontal="right" vertical="center"/>
    </xf>
    <xf numFmtId="176" fontId="74" fillId="39" borderId="27" xfId="0" applyNumberFormat="1" applyFont="1" applyFill="1" applyBorder="1" applyAlignment="1">
      <alignment horizontal="right" vertical="center"/>
    </xf>
    <xf numFmtId="3" fontId="74" fillId="0" borderId="25" xfId="0" applyNumberFormat="1" applyFont="1" applyBorder="1" applyAlignment="1">
      <alignment vertical="center"/>
    </xf>
    <xf numFmtId="176" fontId="7" fillId="33" borderId="28" xfId="43" applyNumberFormat="1" applyFont="1" applyFill="1" applyBorder="1" applyAlignment="1">
      <alignment horizontal="right" vertical="center"/>
    </xf>
    <xf numFmtId="176" fontId="7" fillId="33" borderId="29" xfId="43" applyNumberFormat="1" applyFont="1" applyFill="1" applyBorder="1" applyAlignment="1">
      <alignment horizontal="right" vertical="center"/>
    </xf>
    <xf numFmtId="176" fontId="7" fillId="33" borderId="30" xfId="43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6" fontId="7" fillId="0" borderId="10" xfId="42" applyNumberFormat="1" applyFont="1" applyBorder="1" applyAlignment="1">
      <alignment vertical="center"/>
    </xf>
    <xf numFmtId="176" fontId="7" fillId="0" borderId="10" xfId="42" applyNumberFormat="1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176" fontId="7" fillId="0" borderId="32" xfId="42" applyNumberFormat="1" applyFont="1" applyBorder="1" applyAlignment="1">
      <alignment vertical="center"/>
    </xf>
    <xf numFmtId="38" fontId="7" fillId="0" borderId="32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76" fontId="7" fillId="0" borderId="17" xfId="42" applyNumberFormat="1" applyFont="1" applyBorder="1" applyAlignment="1">
      <alignment vertical="center"/>
    </xf>
    <xf numFmtId="38" fontId="7" fillId="0" borderId="17" xfId="49" applyFont="1" applyFill="1" applyBorder="1" applyAlignment="1">
      <alignment horizontal="right" vertical="center"/>
    </xf>
    <xf numFmtId="176" fontId="7" fillId="0" borderId="17" xfId="42" applyNumberFormat="1" applyFont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7" fillId="0" borderId="0" xfId="49" applyFont="1" applyBorder="1" applyAlignment="1">
      <alignment vertical="center"/>
    </xf>
    <xf numFmtId="176" fontId="9" fillId="0" borderId="0" xfId="42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181" fontId="35" fillId="0" borderId="33" xfId="49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0" fontId="35" fillId="0" borderId="20" xfId="49" applyNumberFormat="1" applyFont="1" applyBorder="1" applyAlignment="1">
      <alignment horizontal="right" vertical="center"/>
    </xf>
    <xf numFmtId="176" fontId="10" fillId="0" borderId="20" xfId="42" applyNumberFormat="1" applyFont="1" applyBorder="1" applyAlignment="1">
      <alignment horizontal="right" vertical="center"/>
    </xf>
    <xf numFmtId="180" fontId="35" fillId="37" borderId="20" xfId="49" applyNumberFormat="1" applyFont="1" applyFill="1" applyBorder="1" applyAlignment="1">
      <alignment horizontal="right" vertical="center"/>
    </xf>
    <xf numFmtId="176" fontId="10" fillId="37" borderId="20" xfId="42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180" fontId="35" fillId="37" borderId="22" xfId="49" applyNumberFormat="1" applyFont="1" applyFill="1" applyBorder="1" applyAlignment="1">
      <alignment horizontal="right" vertical="center"/>
    </xf>
    <xf numFmtId="176" fontId="10" fillId="37" borderId="22" xfId="42" applyNumberFormat="1" applyFont="1" applyFill="1" applyBorder="1" applyAlignment="1">
      <alignment horizontal="right" vertical="center"/>
    </xf>
    <xf numFmtId="181" fontId="35" fillId="37" borderId="22" xfId="0" applyNumberFormat="1" applyFont="1" applyFill="1" applyBorder="1" applyAlignment="1">
      <alignment vertical="center"/>
    </xf>
    <xf numFmtId="181" fontId="35" fillId="37" borderId="22" xfId="0" applyNumberFormat="1" applyFont="1" applyFill="1" applyBorder="1" applyAlignment="1">
      <alignment vertical="center"/>
    </xf>
    <xf numFmtId="176" fontId="10" fillId="37" borderId="22" xfId="0" applyNumberFormat="1" applyFont="1" applyFill="1" applyBorder="1" applyAlignment="1">
      <alignment vertical="center"/>
    </xf>
    <xf numFmtId="180" fontId="35" fillId="0" borderId="22" xfId="0" applyNumberFormat="1" applyFont="1" applyFill="1" applyBorder="1" applyAlignment="1">
      <alignment vertical="center"/>
    </xf>
    <xf numFmtId="181" fontId="35" fillId="0" borderId="20" xfId="49" applyNumberFormat="1" applyFont="1" applyBorder="1" applyAlignment="1">
      <alignment horizontal="right" vertical="center"/>
    </xf>
    <xf numFmtId="180" fontId="10" fillId="0" borderId="23" xfId="0" applyNumberFormat="1" applyFont="1" applyFill="1" applyBorder="1" applyAlignment="1">
      <alignment vertical="center"/>
    </xf>
    <xf numFmtId="181" fontId="35" fillId="0" borderId="33" xfId="49" applyNumberFormat="1" applyFont="1" applyBorder="1" applyAlignment="1">
      <alignment vertical="center"/>
    </xf>
    <xf numFmtId="38" fontId="35" fillId="0" borderId="20" xfId="49" applyFont="1" applyBorder="1" applyAlignment="1">
      <alignment vertical="center"/>
    </xf>
    <xf numFmtId="176" fontId="10" fillId="0" borderId="22" xfId="42" applyNumberFormat="1" applyFont="1" applyFill="1" applyBorder="1" applyAlignment="1">
      <alignment vertical="center"/>
    </xf>
    <xf numFmtId="181" fontId="35" fillId="37" borderId="22" xfId="49" applyNumberFormat="1" applyFont="1" applyFill="1" applyBorder="1" applyAlignment="1">
      <alignment horizontal="right" vertical="center"/>
    </xf>
    <xf numFmtId="180" fontId="10" fillId="37" borderId="21" xfId="49" applyNumberFormat="1" applyFont="1" applyFill="1" applyBorder="1" applyAlignment="1">
      <alignment vertical="center"/>
    </xf>
    <xf numFmtId="181" fontId="35" fillId="0" borderId="24" xfId="49" applyNumberFormat="1" applyFont="1" applyBorder="1" applyAlignment="1">
      <alignment vertical="center"/>
    </xf>
    <xf numFmtId="38" fontId="35" fillId="0" borderId="22" xfId="49" applyFont="1" applyBorder="1" applyAlignment="1">
      <alignment vertical="center"/>
    </xf>
    <xf numFmtId="176" fontId="10" fillId="37" borderId="20" xfId="42" applyNumberFormat="1" applyFont="1" applyFill="1" applyBorder="1" applyAlignment="1">
      <alignment vertical="center"/>
    </xf>
    <xf numFmtId="180" fontId="10" fillId="37" borderId="23" xfId="49" applyNumberFormat="1" applyFont="1" applyFill="1" applyBorder="1" applyAlignment="1">
      <alignment vertical="center"/>
    </xf>
    <xf numFmtId="176" fontId="10" fillId="37" borderId="22" xfId="42" applyNumberFormat="1" applyFont="1" applyFill="1" applyBorder="1" applyAlignment="1">
      <alignment vertical="center"/>
    </xf>
    <xf numFmtId="180" fontId="35" fillId="37" borderId="22" xfId="0" applyNumberFormat="1" applyFont="1" applyFill="1" applyBorder="1" applyAlignment="1">
      <alignment vertical="center"/>
    </xf>
    <xf numFmtId="180" fontId="10" fillId="37" borderId="23" xfId="0" applyNumberFormat="1" applyFont="1" applyFill="1" applyBorder="1" applyAlignment="1">
      <alignment vertical="center"/>
    </xf>
    <xf numFmtId="180" fontId="35" fillId="37" borderId="24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180" fontId="35" fillId="0" borderId="34" xfId="49" applyNumberFormat="1" applyFont="1" applyFill="1" applyBorder="1" applyAlignment="1">
      <alignment vertical="center"/>
    </xf>
    <xf numFmtId="176" fontId="10" fillId="0" borderId="34" xfId="42" applyNumberFormat="1" applyFont="1" applyFill="1" applyBorder="1" applyAlignment="1">
      <alignment vertical="center"/>
    </xf>
    <xf numFmtId="180" fontId="35" fillId="37" borderId="34" xfId="49" applyNumberFormat="1" applyFont="1" applyFill="1" applyBorder="1" applyAlignment="1">
      <alignment horizontal="right" vertical="center"/>
    </xf>
    <xf numFmtId="176" fontId="10" fillId="0" borderId="34" xfId="42" applyNumberFormat="1" applyFont="1" applyBorder="1" applyAlignment="1">
      <alignment horizontal="right" vertical="center"/>
    </xf>
    <xf numFmtId="176" fontId="10" fillId="37" borderId="34" xfId="42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 shrinkToFit="1"/>
    </xf>
    <xf numFmtId="180" fontId="35" fillId="37" borderId="34" xfId="49" applyNumberFormat="1" applyFont="1" applyFill="1" applyBorder="1" applyAlignment="1">
      <alignment vertical="center"/>
    </xf>
    <xf numFmtId="176" fontId="10" fillId="37" borderId="34" xfId="42" applyNumberFormat="1" applyFont="1" applyFill="1" applyBorder="1" applyAlignment="1">
      <alignment vertical="center"/>
    </xf>
    <xf numFmtId="181" fontId="35" fillId="0" borderId="34" xfId="49" applyNumberFormat="1" applyFont="1" applyBorder="1" applyAlignment="1">
      <alignment horizontal="right" vertical="center"/>
    </xf>
    <xf numFmtId="180" fontId="10" fillId="0" borderId="35" xfId="49" applyNumberFormat="1" applyFont="1" applyFill="1" applyBorder="1" applyAlignment="1">
      <alignment vertical="center"/>
    </xf>
    <xf numFmtId="181" fontId="35" fillId="0" borderId="27" xfId="49" applyNumberFormat="1" applyFont="1" applyBorder="1" applyAlignment="1">
      <alignment vertical="center"/>
    </xf>
    <xf numFmtId="188" fontId="35" fillId="0" borderId="34" xfId="49" applyNumberFormat="1" applyFont="1" applyBorder="1" applyAlignment="1">
      <alignment horizontal="right" vertical="center"/>
    </xf>
    <xf numFmtId="187" fontId="35" fillId="0" borderId="34" xfId="49" applyNumberFormat="1" applyFont="1" applyBorder="1" applyAlignment="1">
      <alignment horizontal="right" vertical="center"/>
    </xf>
    <xf numFmtId="176" fontId="10" fillId="0" borderId="34" xfId="42" applyNumberFormat="1" applyFont="1" applyFill="1" applyBorder="1" applyAlignment="1">
      <alignment vertical="center"/>
    </xf>
    <xf numFmtId="181" fontId="35" fillId="37" borderId="34" xfId="49" applyNumberFormat="1" applyFont="1" applyFill="1" applyBorder="1" applyAlignment="1">
      <alignment horizontal="right" vertical="center"/>
    </xf>
    <xf numFmtId="180" fontId="10" fillId="37" borderId="35" xfId="49" applyNumberFormat="1" applyFont="1" applyFill="1" applyBorder="1" applyAlignment="1">
      <alignment vertical="center"/>
    </xf>
    <xf numFmtId="38" fontId="35" fillId="0" borderId="34" xfId="49" applyFont="1" applyBorder="1" applyAlignment="1">
      <alignment horizontal="right" vertical="center"/>
    </xf>
    <xf numFmtId="176" fontId="10" fillId="37" borderId="34" xfId="42" applyNumberFormat="1" applyFont="1" applyFill="1" applyBorder="1" applyAlignment="1">
      <alignment vertical="center"/>
    </xf>
    <xf numFmtId="181" fontId="35" fillId="0" borderId="27" xfId="49" applyNumberFormat="1" applyFont="1" applyFill="1" applyBorder="1" applyAlignment="1">
      <alignment vertical="center"/>
    </xf>
    <xf numFmtId="38" fontId="35" fillId="0" borderId="34" xfId="49" applyFont="1" applyFill="1" applyBorder="1" applyAlignment="1">
      <alignment horizontal="right" vertical="center"/>
    </xf>
    <xf numFmtId="180" fontId="35" fillId="37" borderId="27" xfId="49" applyNumberFormat="1" applyFont="1" applyFill="1" applyBorder="1" applyAlignment="1">
      <alignment vertical="center"/>
    </xf>
    <xf numFmtId="38" fontId="33" fillId="0" borderId="18" xfId="49" applyFont="1" applyBorder="1" applyAlignment="1">
      <alignment horizontal="right" vertical="center" shrinkToFit="1"/>
    </xf>
    <xf numFmtId="38" fontId="33" fillId="0" borderId="19" xfId="49" applyFont="1" applyBorder="1" applyAlignment="1">
      <alignment horizontal="right" vertical="center" shrinkToFit="1"/>
    </xf>
    <xf numFmtId="38" fontId="33" fillId="0" borderId="18" xfId="49" applyFont="1" applyFill="1" applyBorder="1" applyAlignment="1">
      <alignment horizontal="right" vertical="center" shrinkToFit="1"/>
    </xf>
    <xf numFmtId="38" fontId="33" fillId="0" borderId="19" xfId="49" applyFont="1" applyFill="1" applyBorder="1" applyAlignment="1">
      <alignment horizontal="right" vertical="center" shrinkToFit="1"/>
    </xf>
    <xf numFmtId="38" fontId="7" fillId="0" borderId="10" xfId="49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38" fontId="7" fillId="0" borderId="28" xfId="51" applyFont="1" applyBorder="1" applyAlignment="1">
      <alignment horizontal="right" vertical="center"/>
    </xf>
    <xf numFmtId="176" fontId="74" fillId="39" borderId="30" xfId="0" applyNumberFormat="1" applyFont="1" applyFill="1" applyBorder="1" applyAlignment="1">
      <alignment horizontal="right" vertical="center"/>
    </xf>
    <xf numFmtId="38" fontId="7" fillId="0" borderId="30" xfId="51" applyFont="1" applyBorder="1" applyAlignment="1">
      <alignment horizontal="right" vertical="center"/>
    </xf>
    <xf numFmtId="176" fontId="7" fillId="33" borderId="27" xfId="43" applyNumberFormat="1" applyFont="1" applyFill="1" applyBorder="1" applyAlignment="1">
      <alignment horizontal="right" vertical="center"/>
    </xf>
    <xf numFmtId="3" fontId="74" fillId="0" borderId="26" xfId="0" applyNumberFormat="1" applyFont="1" applyBorder="1" applyAlignment="1">
      <alignment vertical="center"/>
    </xf>
    <xf numFmtId="176" fontId="7" fillId="33" borderId="26" xfId="43" applyNumberFormat="1" applyFont="1" applyFill="1" applyBorder="1" applyAlignment="1">
      <alignment horizontal="right" vertical="center"/>
    </xf>
    <xf numFmtId="176" fontId="7" fillId="33" borderId="25" xfId="43" applyNumberFormat="1" applyFont="1" applyFill="1" applyBorder="1" applyAlignment="1">
      <alignment horizontal="right" vertical="center"/>
    </xf>
    <xf numFmtId="3" fontId="74" fillId="0" borderId="36" xfId="0" applyNumberFormat="1" applyFont="1" applyBorder="1" applyAlignment="1">
      <alignment horizontal="right" vertical="center"/>
    </xf>
    <xf numFmtId="176" fontId="7" fillId="33" borderId="37" xfId="43" applyNumberFormat="1" applyFont="1" applyFill="1" applyBorder="1" applyAlignment="1">
      <alignment horizontal="right" vertical="center"/>
    </xf>
    <xf numFmtId="3" fontId="74" fillId="0" borderId="36" xfId="0" applyNumberFormat="1" applyFont="1" applyBorder="1" applyAlignment="1">
      <alignment vertical="center"/>
    </xf>
    <xf numFmtId="3" fontId="74" fillId="0" borderId="38" xfId="0" applyNumberFormat="1" applyFont="1" applyBorder="1" applyAlignment="1">
      <alignment vertical="center"/>
    </xf>
    <xf numFmtId="176" fontId="7" fillId="33" borderId="36" xfId="43" applyNumberFormat="1" applyFont="1" applyFill="1" applyBorder="1" applyAlignment="1">
      <alignment horizontal="right" vertical="center"/>
    </xf>
    <xf numFmtId="176" fontId="7" fillId="33" borderId="38" xfId="43" applyNumberFormat="1" applyFont="1" applyFill="1" applyBorder="1" applyAlignment="1">
      <alignment horizontal="right" vertical="center"/>
    </xf>
    <xf numFmtId="176" fontId="74" fillId="39" borderId="29" xfId="0" applyNumberFormat="1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0" fontId="7" fillId="0" borderId="28" xfId="43" applyNumberFormat="1" applyFont="1" applyFill="1" applyBorder="1" applyAlignment="1">
      <alignment horizontal="right" vertical="center"/>
    </xf>
    <xf numFmtId="38" fontId="33" fillId="0" borderId="18" xfId="51" applyFont="1" applyFill="1" applyBorder="1" applyAlignment="1">
      <alignment horizontal="center" vertical="center" shrinkToFit="1"/>
    </xf>
    <xf numFmtId="38" fontId="33" fillId="0" borderId="19" xfId="51" applyFont="1" applyFill="1" applyBorder="1" applyAlignment="1">
      <alignment horizontal="center" vertical="center" shrinkToFit="1"/>
    </xf>
    <xf numFmtId="176" fontId="33" fillId="0" borderId="20" xfId="51" applyNumberFormat="1" applyFont="1" applyFill="1" applyBorder="1" applyAlignment="1">
      <alignment horizontal="center" vertical="center" shrinkToFit="1"/>
    </xf>
    <xf numFmtId="176" fontId="33" fillId="0" borderId="21" xfId="51" applyNumberFormat="1" applyFont="1" applyFill="1" applyBorder="1" applyAlignment="1">
      <alignment horizontal="center" vertical="center" shrinkToFit="1"/>
    </xf>
    <xf numFmtId="49" fontId="33" fillId="0" borderId="20" xfId="51" applyNumberFormat="1" applyFont="1" applyFill="1" applyBorder="1" applyAlignment="1">
      <alignment horizontal="center" vertical="center" shrinkToFit="1"/>
    </xf>
    <xf numFmtId="49" fontId="33" fillId="0" borderId="21" xfId="51" applyNumberFormat="1" applyFont="1" applyFill="1" applyBorder="1" applyAlignment="1">
      <alignment horizontal="center" vertical="center" shrinkToFit="1"/>
    </xf>
    <xf numFmtId="176" fontId="7" fillId="0" borderId="10" xfId="49" applyNumberFormat="1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38" fontId="33" fillId="0" borderId="43" xfId="51" applyFont="1" applyFill="1" applyBorder="1" applyAlignment="1">
      <alignment horizontal="center" vertical="center" shrinkToFit="1"/>
    </xf>
    <xf numFmtId="38" fontId="33" fillId="0" borderId="20" xfId="5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196" fontId="18" fillId="37" borderId="15" xfId="0" applyNumberFormat="1" applyFont="1" applyFill="1" applyBorder="1" applyAlignment="1">
      <alignment horizontal="center" vertical="center"/>
    </xf>
    <xf numFmtId="196" fontId="6" fillId="0" borderId="0" xfId="0" applyNumberFormat="1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6" fontId="18" fillId="37" borderId="44" xfId="0" applyNumberFormat="1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36" fillId="0" borderId="17" xfId="42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2" fontId="33" fillId="0" borderId="45" xfId="51" applyNumberFormat="1" applyFont="1" applyFill="1" applyBorder="1" applyAlignment="1">
      <alignment horizontal="center" vertical="center" shrinkToFit="1"/>
    </xf>
    <xf numFmtId="182" fontId="33" fillId="0" borderId="46" xfId="51" applyNumberFormat="1" applyFont="1" applyFill="1" applyBorder="1" applyAlignment="1">
      <alignment horizontal="center" vertical="center" shrinkToFit="1"/>
    </xf>
    <xf numFmtId="182" fontId="33" fillId="0" borderId="45" xfId="51" applyNumberFormat="1" applyFont="1" applyBorder="1" applyAlignment="1">
      <alignment horizontal="center" vertical="center" shrinkToFit="1"/>
    </xf>
    <xf numFmtId="182" fontId="33" fillId="0" borderId="46" xfId="51" applyNumberFormat="1" applyFont="1" applyBorder="1" applyAlignment="1">
      <alignment horizontal="center" vertical="center" shrinkToFit="1"/>
    </xf>
    <xf numFmtId="38" fontId="33" fillId="0" borderId="45" xfId="49" applyFont="1" applyFill="1" applyBorder="1" applyAlignment="1">
      <alignment horizontal="center" vertical="center" shrinkToFit="1"/>
    </xf>
    <xf numFmtId="38" fontId="33" fillId="0" borderId="46" xfId="49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176" fontId="33" fillId="0" borderId="0" xfId="43" applyNumberFormat="1" applyFont="1" applyBorder="1" applyAlignment="1">
      <alignment vertical="center"/>
    </xf>
    <xf numFmtId="188" fontId="33" fillId="37" borderId="0" xfId="51" applyNumberFormat="1" applyFont="1" applyFill="1" applyBorder="1" applyAlignment="1">
      <alignment vertical="center"/>
    </xf>
    <xf numFmtId="176" fontId="33" fillId="37" borderId="0" xfId="43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8" fontId="33" fillId="0" borderId="39" xfId="51" applyNumberFormat="1" applyFont="1" applyBorder="1" applyAlignment="1">
      <alignment horizontal="center" vertical="center"/>
    </xf>
    <xf numFmtId="188" fontId="33" fillId="0" borderId="22" xfId="51" applyNumberFormat="1" applyFont="1" applyBorder="1" applyAlignment="1">
      <alignment horizontal="center" vertical="center"/>
    </xf>
    <xf numFmtId="176" fontId="33" fillId="0" borderId="39" xfId="43" applyNumberFormat="1" applyFont="1" applyFill="1" applyBorder="1" applyAlignment="1">
      <alignment vertical="center"/>
    </xf>
    <xf numFmtId="176" fontId="33" fillId="0" borderId="20" xfId="43" applyNumberFormat="1" applyFont="1" applyFill="1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7" fontId="33" fillId="0" borderId="39" xfId="51" applyNumberFormat="1" applyFont="1" applyBorder="1" applyAlignment="1">
      <alignment horizontal="center" vertical="center"/>
    </xf>
    <xf numFmtId="187" fontId="33" fillId="0" borderId="22" xfId="51" applyNumberFormat="1" applyFont="1" applyBorder="1" applyAlignment="1">
      <alignment horizontal="center" vertical="center"/>
    </xf>
    <xf numFmtId="187" fontId="33" fillId="0" borderId="20" xfId="51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32" fillId="37" borderId="48" xfId="0" applyFont="1" applyFill="1" applyBorder="1" applyAlignment="1">
      <alignment horizontal="center" vertical="center"/>
    </xf>
    <xf numFmtId="0" fontId="32" fillId="37" borderId="17" xfId="0" applyFont="1" applyFill="1" applyBorder="1" applyAlignment="1">
      <alignment horizontal="center" vertical="center"/>
    </xf>
    <xf numFmtId="0" fontId="32" fillId="37" borderId="49" xfId="0" applyFont="1" applyFill="1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32" fillId="37" borderId="50" xfId="0" applyFont="1" applyFill="1" applyBorder="1" applyAlignment="1">
      <alignment horizontal="center" vertical="center"/>
    </xf>
    <xf numFmtId="0" fontId="32" fillId="37" borderId="51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 horizontal="center" vertical="center"/>
    </xf>
    <xf numFmtId="0" fontId="32" fillId="37" borderId="3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188" fontId="33" fillId="37" borderId="39" xfId="51" applyNumberFormat="1" applyFont="1" applyFill="1" applyBorder="1" applyAlignment="1">
      <alignment horizontal="center" vertical="center"/>
    </xf>
    <xf numFmtId="188" fontId="33" fillId="37" borderId="22" xfId="51" applyNumberFormat="1" applyFont="1" applyFill="1" applyBorder="1" applyAlignment="1">
      <alignment horizontal="center" vertical="center"/>
    </xf>
    <xf numFmtId="188" fontId="33" fillId="37" borderId="20" xfId="51" applyNumberFormat="1" applyFont="1" applyFill="1" applyBorder="1" applyAlignment="1">
      <alignment horizontal="center" vertical="center"/>
    </xf>
    <xf numFmtId="38" fontId="33" fillId="0" borderId="39" xfId="49" applyFont="1" applyBorder="1" applyAlignment="1">
      <alignment vertical="center"/>
    </xf>
    <xf numFmtId="38" fontId="33" fillId="0" borderId="20" xfId="49" applyFont="1" applyBorder="1" applyAlignment="1">
      <alignment vertical="center"/>
    </xf>
    <xf numFmtId="176" fontId="33" fillId="0" borderId="39" xfId="43" applyNumberFormat="1" applyFont="1" applyBorder="1" applyAlignment="1">
      <alignment vertical="center"/>
    </xf>
    <xf numFmtId="176" fontId="33" fillId="0" borderId="20" xfId="43" applyNumberFormat="1" applyFont="1" applyBorder="1" applyAlignment="1">
      <alignment vertical="center"/>
    </xf>
    <xf numFmtId="176" fontId="33" fillId="0" borderId="22" xfId="43" applyNumberFormat="1" applyFont="1" applyBorder="1" applyAlignment="1">
      <alignment vertical="center"/>
    </xf>
    <xf numFmtId="38" fontId="33" fillId="0" borderId="39" xfId="49" applyFont="1" applyFill="1" applyBorder="1" applyAlignment="1">
      <alignment vertical="center"/>
    </xf>
    <xf numFmtId="38" fontId="33" fillId="0" borderId="20" xfId="49" applyFont="1" applyFill="1" applyBorder="1" applyAlignment="1">
      <alignment vertical="center"/>
    </xf>
    <xf numFmtId="38" fontId="33" fillId="0" borderId="22" xfId="49" applyFont="1" applyFill="1" applyBorder="1" applyAlignment="1">
      <alignment vertical="center"/>
    </xf>
    <xf numFmtId="176" fontId="32" fillId="37" borderId="0" xfId="43" applyNumberFormat="1" applyFont="1" applyFill="1" applyBorder="1" applyAlignment="1">
      <alignment vertical="center"/>
    </xf>
    <xf numFmtId="188" fontId="33" fillId="0" borderId="20" xfId="51" applyNumberFormat="1" applyFont="1" applyBorder="1" applyAlignment="1">
      <alignment horizontal="center" vertical="center"/>
    </xf>
    <xf numFmtId="188" fontId="33" fillId="0" borderId="0" xfId="51" applyNumberFormat="1" applyFont="1" applyBorder="1" applyAlignment="1">
      <alignment vertical="center"/>
    </xf>
    <xf numFmtId="187" fontId="32" fillId="0" borderId="0" xfId="51" applyNumberFormat="1" applyFont="1" applyBorder="1" applyAlignment="1">
      <alignment vertical="center"/>
    </xf>
    <xf numFmtId="176" fontId="32" fillId="0" borderId="0" xfId="43" applyNumberFormat="1" applyFont="1" applyBorder="1" applyAlignment="1">
      <alignment vertical="center"/>
    </xf>
    <xf numFmtId="187" fontId="32" fillId="37" borderId="0" xfId="51" applyNumberFormat="1" applyFont="1" applyFill="1" applyBorder="1" applyAlignment="1">
      <alignment vertical="center"/>
    </xf>
    <xf numFmtId="38" fontId="33" fillId="0" borderId="45" xfId="49" applyFont="1" applyBorder="1" applyAlignment="1">
      <alignment horizontal="center" vertical="center" shrinkToFit="1"/>
    </xf>
    <xf numFmtId="38" fontId="33" fillId="0" borderId="46" xfId="49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38" fontId="33" fillId="0" borderId="22" xfId="49" applyFont="1" applyBorder="1" applyAlignment="1">
      <alignment vertical="center"/>
    </xf>
    <xf numFmtId="38" fontId="33" fillId="0" borderId="10" xfId="49" applyFont="1" applyFill="1" applyBorder="1" applyAlignment="1">
      <alignment vertical="center"/>
    </xf>
    <xf numFmtId="0" fontId="31" fillId="0" borderId="39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176" fontId="33" fillId="0" borderId="10" xfId="43" applyNumberFormat="1" applyFont="1" applyFill="1" applyBorder="1" applyAlignment="1">
      <alignment vertical="center"/>
    </xf>
    <xf numFmtId="0" fontId="31" fillId="0" borderId="39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2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0" fontId="9" fillId="37" borderId="39" xfId="42" applyNumberFormat="1" applyFont="1" applyFill="1" applyBorder="1" applyAlignment="1">
      <alignment horizontal="center" vertical="center"/>
    </xf>
    <xf numFmtId="10" fontId="9" fillId="37" borderId="20" xfId="42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91" fontId="7" fillId="37" borderId="39" xfId="49" applyNumberFormat="1" applyFont="1" applyFill="1" applyBorder="1" applyAlignment="1">
      <alignment horizontal="right" vertical="center"/>
    </xf>
    <xf numFmtId="191" fontId="7" fillId="37" borderId="20" xfId="49" applyNumberFormat="1" applyFont="1" applyFill="1" applyBorder="1" applyAlignment="1">
      <alignment horizontal="right" vertical="center"/>
    </xf>
    <xf numFmtId="191" fontId="7" fillId="37" borderId="39" xfId="49" applyNumberFormat="1" applyFont="1" applyFill="1" applyBorder="1" applyAlignment="1" quotePrefix="1">
      <alignment horizontal="right" vertical="center"/>
    </xf>
    <xf numFmtId="0" fontId="9" fillId="0" borderId="10" xfId="0" applyFont="1" applyBorder="1" applyAlignment="1">
      <alignment horizontal="left" vertical="center"/>
    </xf>
    <xf numFmtId="38" fontId="7" fillId="37" borderId="39" xfId="49" applyFont="1" applyFill="1" applyBorder="1" applyAlignment="1">
      <alignment horizontal="right" vertical="center"/>
    </xf>
    <xf numFmtId="38" fontId="7" fillId="37" borderId="20" xfId="49" applyFont="1" applyFill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0" fontId="9" fillId="0" borderId="39" xfId="42" applyNumberFormat="1" applyFont="1" applyBorder="1" applyAlignment="1">
      <alignment horizontal="center" vertical="center"/>
    </xf>
    <xf numFmtId="10" fontId="9" fillId="0" borderId="20" xfId="42" applyNumberFormat="1" applyFont="1" applyBorder="1" applyAlignment="1">
      <alignment horizontal="center" vertical="center"/>
    </xf>
    <xf numFmtId="38" fontId="7" fillId="0" borderId="3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38" fontId="10" fillId="0" borderId="25" xfId="51" applyFont="1" applyBorder="1" applyAlignment="1">
      <alignment horizontal="right" vertical="center"/>
    </xf>
    <xf numFmtId="38" fontId="10" fillId="0" borderId="63" xfId="51" applyFont="1" applyBorder="1" applyAlignment="1">
      <alignment horizontal="right" vertical="center"/>
    </xf>
    <xf numFmtId="38" fontId="10" fillId="0" borderId="28" xfId="51" applyFont="1" applyFill="1" applyBorder="1" applyAlignment="1">
      <alignment horizontal="right" vertical="center"/>
    </xf>
    <xf numFmtId="38" fontId="10" fillId="0" borderId="64" xfId="51" applyFont="1" applyFill="1" applyBorder="1" applyAlignment="1">
      <alignment horizontal="right" vertical="center"/>
    </xf>
    <xf numFmtId="38" fontId="10" fillId="0" borderId="36" xfId="51" applyFont="1" applyBorder="1" applyAlignment="1">
      <alignment horizontal="right" vertical="center"/>
    </xf>
    <xf numFmtId="38" fontId="10" fillId="0" borderId="65" xfId="51" applyFont="1" applyBorder="1" applyAlignment="1">
      <alignment horizontal="right" vertical="center"/>
    </xf>
    <xf numFmtId="38" fontId="10" fillId="0" borderId="49" xfId="51" applyFont="1" applyBorder="1" applyAlignment="1">
      <alignment horizontal="right" vertical="center"/>
    </xf>
    <xf numFmtId="38" fontId="10" fillId="0" borderId="66" xfId="5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5" fillId="0" borderId="67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38" fontId="7" fillId="0" borderId="10" xfId="51" applyFont="1" applyBorder="1" applyAlignment="1">
      <alignment horizontal="right" vertical="center"/>
    </xf>
    <xf numFmtId="38" fontId="7" fillId="0" borderId="39" xfId="51" applyFont="1" applyBorder="1" applyAlignment="1">
      <alignment horizontal="right" vertical="center"/>
    </xf>
    <xf numFmtId="38" fontId="7" fillId="0" borderId="20" xfId="51" applyFont="1" applyBorder="1" applyAlignment="1">
      <alignment horizontal="right" vertical="center"/>
    </xf>
    <xf numFmtId="38" fontId="7" fillId="0" borderId="54" xfId="51" applyFont="1" applyBorder="1" applyAlignment="1">
      <alignment horizontal="right" vertical="center"/>
    </xf>
    <xf numFmtId="176" fontId="9" fillId="33" borderId="12" xfId="43" applyNumberFormat="1" applyFont="1" applyFill="1" applyBorder="1" applyAlignment="1">
      <alignment horizontal="right" vertical="center"/>
    </xf>
    <xf numFmtId="176" fontId="9" fillId="33" borderId="21" xfId="43" applyNumberFormat="1" applyFont="1" applyFill="1" applyBorder="1" applyAlignment="1">
      <alignment horizontal="right" vertical="center"/>
    </xf>
    <xf numFmtId="176" fontId="9" fillId="33" borderId="70" xfId="43" applyNumberFormat="1" applyFont="1" applyFill="1" applyBorder="1" applyAlignment="1">
      <alignment horizontal="right" vertical="center"/>
    </xf>
    <xf numFmtId="38" fontId="7" fillId="0" borderId="45" xfId="51" applyFont="1" applyBorder="1" applyAlignment="1">
      <alignment horizontal="right" vertical="center"/>
    </xf>
    <xf numFmtId="38" fontId="7" fillId="0" borderId="46" xfId="51" applyFont="1" applyBorder="1" applyAlignment="1">
      <alignment horizontal="right" vertical="center"/>
    </xf>
    <xf numFmtId="176" fontId="9" fillId="33" borderId="71" xfId="43" applyNumberFormat="1" applyFont="1" applyFill="1" applyBorder="1" applyAlignment="1">
      <alignment horizontal="right" vertical="center"/>
    </xf>
    <xf numFmtId="176" fontId="9" fillId="33" borderId="72" xfId="43" applyNumberFormat="1" applyFont="1" applyFill="1" applyBorder="1" applyAlignment="1">
      <alignment horizontal="right" vertical="center"/>
    </xf>
    <xf numFmtId="38" fontId="7" fillId="0" borderId="11" xfId="51" applyFont="1" applyBorder="1" applyAlignment="1">
      <alignment horizontal="right" vertical="center"/>
    </xf>
    <xf numFmtId="0" fontId="75" fillId="0" borderId="73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0" borderId="7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38" fontId="7" fillId="0" borderId="33" xfId="51" applyFont="1" applyBorder="1" applyAlignment="1">
      <alignment horizontal="right" vertical="center"/>
    </xf>
    <xf numFmtId="38" fontId="7" fillId="0" borderId="78" xfId="51" applyFont="1" applyBorder="1" applyAlignment="1">
      <alignment horizontal="right" vertical="center"/>
    </xf>
    <xf numFmtId="176" fontId="9" fillId="33" borderId="13" xfId="43" applyNumberFormat="1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176" fontId="7" fillId="0" borderId="17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38" fontId="36" fillId="0" borderId="0" xfId="49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30" fillId="38" borderId="0" xfId="0" applyFont="1" applyFill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高齢者人口等の推移</a:t>
            </a:r>
          </a:p>
        </c:rich>
      </c:tx>
      <c:layout>
        <c:manualLayout>
          <c:xMode val="factor"/>
          <c:yMode val="factor"/>
          <c:x val="-0.126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2405"/>
          <c:w val="0.99"/>
          <c:h val="0.65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'高齢者状況 '!$P$14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'!$Q$13:$T$13</c:f>
              <c:strCache/>
            </c:strRef>
          </c:cat>
          <c:val>
            <c:numRef>
              <c:f>'高齢者状況 '!$Q$14:$T$14</c:f>
              <c:numCache/>
            </c:numRef>
          </c:val>
        </c:ser>
        <c:ser>
          <c:idx val="0"/>
          <c:order val="1"/>
          <c:tx>
            <c:strRef>
              <c:f>'高齢者状況 '!$P$15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'!$Q$13:$T$13</c:f>
              <c:strCache/>
            </c:strRef>
          </c:cat>
          <c:val>
            <c:numRef>
              <c:f>'高齢者状況 '!$Q$15:$T$15</c:f>
              <c:numCache/>
            </c:numRef>
          </c:val>
        </c:ser>
        <c:ser>
          <c:idx val="1"/>
          <c:order val="2"/>
          <c:tx>
            <c:strRef>
              <c:f>'高齢者状況 '!$P$16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'!$Q$13:$T$13</c:f>
              <c:strCache/>
            </c:strRef>
          </c:cat>
          <c:val>
            <c:numRef>
              <c:f>'高齢者状況 '!$Q$16:$T$16</c:f>
              <c:numCache/>
            </c:numRef>
          </c:val>
        </c:ser>
        <c:gapWidth val="300"/>
        <c:axId val="52806786"/>
        <c:axId val="5499027"/>
      </c:barChart>
      <c:catAx>
        <c:axId val="528067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  <c:max val="140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155"/>
          <c:y val="0.12475"/>
          <c:w val="0.314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要介護等認定者数の状況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09075"/>
          <c:w val="0.96625"/>
          <c:h val="0.884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'高齢者状況 '!$P$54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'!$Q$55:$Q$61</c:f>
              <c:numCache/>
            </c:numRef>
          </c:val>
        </c:ser>
        <c:ser>
          <c:idx val="0"/>
          <c:order val="1"/>
          <c:tx>
            <c:strRef>
              <c:f>'高齢者状況 '!$R$54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'!$S$55:$S$61</c:f>
              <c:numCache/>
            </c:numRef>
          </c:val>
        </c:ser>
        <c:ser>
          <c:idx val="1"/>
          <c:order val="2"/>
          <c:tx>
            <c:strRef>
              <c:f>'高齢者状況 '!$T$54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'!$U$55:$U$61</c:f>
              <c:numCache/>
            </c:numRef>
          </c:val>
        </c:ser>
        <c:ser>
          <c:idx val="2"/>
          <c:order val="3"/>
          <c:tx>
            <c:strRef>
              <c:f>'高齢者状況 '!$V$54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'!$P$55:$P$61</c:f>
              <c:strCache/>
            </c:strRef>
          </c:cat>
          <c:val>
            <c:numRef>
              <c:f>'高齢者状況 '!$W$55:$W$61</c:f>
              <c:numCache/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  <c:max val="13000"/>
          <c:min val="3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91244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42675"/>
          <c:w val="0.08475"/>
          <c:h val="0.2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2725"/>
          <c:w val="0.97125"/>
          <c:h val="0.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'高齢者状況 '!$P$77</c:f>
              <c:strCache>
                <c:ptCount val="1"/>
                <c:pt idx="0">
                  <c:v>要支援１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'!$Q$77:$T$77</c:f>
              <c:numCache/>
            </c:numRef>
          </c:val>
        </c:ser>
        <c:ser>
          <c:idx val="1"/>
          <c:order val="1"/>
          <c:tx>
            <c:strRef>
              <c:f>'高齢者状況 '!$P$78</c:f>
              <c:strCache>
                <c:ptCount val="1"/>
                <c:pt idx="0">
                  <c:v>要支援２</c:v>
                </c:pt>
              </c:strCache>
            </c:strRef>
          </c:tx>
          <c:spPr>
            <a:solidFill>
              <a:srgbClr val="9E9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'!$Q$78:$T$78</c:f>
              <c:numCache/>
            </c:numRef>
          </c:val>
        </c:ser>
        <c:ser>
          <c:idx val="2"/>
          <c:order val="2"/>
          <c:tx>
            <c:strRef>
              <c:f>'高齢者状況 '!$P$79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7272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'!$Q$79:$T$79</c:f>
              <c:numCache/>
            </c:numRef>
          </c:val>
        </c:ser>
        <c:ser>
          <c:idx val="3"/>
          <c:order val="3"/>
          <c:tx>
            <c:strRef>
              <c:f>'高齢者状況 '!$P$80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464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'!$Q$80:$T$80</c:f>
              <c:numCache/>
            </c:numRef>
          </c:val>
        </c:ser>
        <c:ser>
          <c:idx val="4"/>
          <c:order val="4"/>
          <c:tx>
            <c:strRef>
              <c:f>'高齢者状況 '!$P$81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8383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'!$Q$81:$T$81</c:f>
              <c:numCache/>
            </c:numRef>
          </c:val>
        </c:ser>
        <c:ser>
          <c:idx val="5"/>
          <c:order val="5"/>
          <c:tx>
            <c:strRef>
              <c:f>'高齢者状況 '!$P$82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C1C1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'!$Q$82:$T$82</c:f>
              <c:numCache/>
            </c:numRef>
          </c:val>
        </c:ser>
        <c:ser>
          <c:idx val="6"/>
          <c:order val="6"/>
          <c:tx>
            <c:strRef>
              <c:f>'高齢者状況 '!$P$83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9A9A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'高齢者状況 '!$Q$76:$T$76</c:f>
              <c:strCache/>
            </c:strRef>
          </c:cat>
          <c:val>
            <c:numRef>
              <c:f>'高齢者状況 '!$Q$83:$T$83</c:f>
              <c:numCache/>
            </c:numRef>
          </c:val>
        </c:ser>
        <c:overlap val="100"/>
        <c:gapWidth val="75"/>
        <c:serLines>
          <c:spPr>
            <a:ln w="3175">
              <a:solidFill>
                <a:srgbClr val="000000"/>
              </a:solidFill>
            </a:ln>
          </c:spPr>
        </c:serLines>
        <c:axId val="49367798"/>
        <c:axId val="41656999"/>
      </c:barChart>
      <c:catAx>
        <c:axId val="493677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56999"/>
        <c:crosses val="autoZero"/>
        <c:auto val="1"/>
        <c:lblOffset val="100"/>
        <c:tickLblSkip val="1"/>
        <c:noMultiLvlLbl val="0"/>
      </c:catAx>
      <c:valAx>
        <c:axId val="41656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67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"/>
          <c:y val="0.94625"/>
          <c:w val="0.90675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475"/>
          <c:y val="0.20375"/>
          <c:w val="0.6425"/>
          <c:h val="0.7065"/>
        </c:manualLayout>
      </c:layout>
      <c:pieChart>
        <c:varyColors val="1"/>
        <c:ser>
          <c:idx val="0"/>
          <c:order val="0"/>
          <c:tx>
            <c:strRef>
              <c:f>'介護保険利用状況'!$AF$11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'介護保険利用状況'!$AG$9:$AR$10</c:f>
              <c:multiLvlStrCache/>
            </c:multiLvlStrRef>
          </c:cat>
          <c:val>
            <c:numRef>
              <c:f>'介護保険利用状況'!$AG$11:$AR$11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375"/>
          <c:y val="0.20525"/>
          <c:w val="0.5695"/>
          <c:h val="0.70475"/>
        </c:manualLayout>
      </c:layout>
      <c:pieChart>
        <c:varyColors val="1"/>
        <c:ser>
          <c:idx val="0"/>
          <c:order val="0"/>
          <c:tx>
            <c:strRef>
              <c:f>'介護保険利用状況'!$AF$15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'介護保険利用状況'!$AG$13:$AR$14</c:f>
              <c:multiLvlStrCache/>
            </c:multiLvlStrRef>
          </c:cat>
          <c:val>
            <c:numRef>
              <c:f>'介護保険利用状況'!$AG$15:$AR$15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475"/>
          <c:y val="0.21175"/>
          <c:w val="0.60275"/>
          <c:h val="0.697"/>
        </c:manualLayout>
      </c:layout>
      <c:pieChart>
        <c:varyColors val="1"/>
        <c:ser>
          <c:idx val="0"/>
          <c:order val="0"/>
          <c:tx>
            <c:strRef>
              <c:f>'介護保険利用状況'!$AF$7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'介護保険利用状況'!$AG$4:$AR$6</c:f>
              <c:multiLvlStrCache/>
            </c:multiLvlStrRef>
          </c:cat>
          <c:val>
            <c:numRef>
              <c:f>'介護保険利用状況'!$AG$7:$AR$7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325"/>
          <c:y val="0.2045"/>
          <c:w val="0.55075"/>
          <c:h val="0.70575"/>
        </c:manualLayout>
      </c:layout>
      <c:pieChart>
        <c:varyColors val="1"/>
        <c:ser>
          <c:idx val="0"/>
          <c:order val="0"/>
          <c:tx>
            <c:strRef>
              <c:f>'介護保険利用状況'!$AF$19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'介護保険利用状況'!$AG$17:$AR$18</c:f>
              <c:multiLvlStrCache/>
            </c:multiLvlStrRef>
          </c:cat>
          <c:val>
            <c:numRef>
              <c:f>'介護保険利用状況'!$AG$19:$AR$19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152400</xdr:rowOff>
    </xdr:from>
    <xdr:to>
      <xdr:col>10</xdr:col>
      <xdr:colOff>171450</xdr:colOff>
      <xdr:row>38</xdr:row>
      <xdr:rowOff>171450</xdr:rowOff>
    </xdr:to>
    <xdr:graphicFrame>
      <xdr:nvGraphicFramePr>
        <xdr:cNvPr id="1" name="グラフ 6"/>
        <xdr:cNvGraphicFramePr/>
      </xdr:nvGraphicFramePr>
      <xdr:xfrm>
        <a:off x="161925" y="4714875"/>
        <a:ext cx="88392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68</xdr:row>
      <xdr:rowOff>76200</xdr:rowOff>
    </xdr:from>
    <xdr:to>
      <xdr:col>6</xdr:col>
      <xdr:colOff>533400</xdr:colOff>
      <xdr:row>100</xdr:row>
      <xdr:rowOff>95250</xdr:rowOff>
    </xdr:to>
    <xdr:graphicFrame>
      <xdr:nvGraphicFramePr>
        <xdr:cNvPr id="2" name="グラフ 1"/>
        <xdr:cNvGraphicFramePr/>
      </xdr:nvGraphicFramePr>
      <xdr:xfrm>
        <a:off x="66675" y="14030325"/>
        <a:ext cx="58674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295275</xdr:colOff>
      <xdr:row>0</xdr:row>
      <xdr:rowOff>57150</xdr:rowOff>
    </xdr:from>
    <xdr:to>
      <xdr:col>10</xdr:col>
      <xdr:colOff>790575</xdr:colOff>
      <xdr:row>1</xdr:row>
      <xdr:rowOff>323850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267700" y="57150"/>
          <a:ext cx="1352550" cy="4476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</a:t>
          </a:r>
        </a:p>
      </xdr:txBody>
    </xdr:sp>
    <xdr:clientData/>
  </xdr:twoCellAnchor>
  <xdr:twoCellAnchor>
    <xdr:from>
      <xdr:col>6</xdr:col>
      <xdr:colOff>619125</xdr:colOff>
      <xdr:row>68</xdr:row>
      <xdr:rowOff>9525</xdr:rowOff>
    </xdr:from>
    <xdr:to>
      <xdr:col>12</xdr:col>
      <xdr:colOff>552450</xdr:colOff>
      <xdr:row>97</xdr:row>
      <xdr:rowOff>161925</xdr:rowOff>
    </xdr:to>
    <xdr:graphicFrame>
      <xdr:nvGraphicFramePr>
        <xdr:cNvPr id="4" name="グラフ 8"/>
        <xdr:cNvGraphicFramePr/>
      </xdr:nvGraphicFramePr>
      <xdr:xfrm>
        <a:off x="6019800" y="13963650"/>
        <a:ext cx="499110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68</xdr:row>
      <xdr:rowOff>133350</xdr:rowOff>
    </xdr:from>
    <xdr:to>
      <xdr:col>11</xdr:col>
      <xdr:colOff>352425</xdr:colOff>
      <xdr:row>71</xdr:row>
      <xdr:rowOff>85725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6848475" y="14087475"/>
          <a:ext cx="3362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要介護等認定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の状況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11</xdr:row>
      <xdr:rowOff>38100</xdr:rowOff>
    </xdr:from>
    <xdr:to>
      <xdr:col>10</xdr:col>
      <xdr:colOff>542925</xdr:colOff>
      <xdr:row>24</xdr:row>
      <xdr:rowOff>238125</xdr:rowOff>
    </xdr:to>
    <xdr:graphicFrame>
      <xdr:nvGraphicFramePr>
        <xdr:cNvPr id="1" name="グラフ 2"/>
        <xdr:cNvGraphicFramePr/>
      </xdr:nvGraphicFramePr>
      <xdr:xfrm>
        <a:off x="3933825" y="2600325"/>
        <a:ext cx="32861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11</xdr:row>
      <xdr:rowOff>85725</xdr:rowOff>
    </xdr:from>
    <xdr:to>
      <xdr:col>16</xdr:col>
      <xdr:colOff>428625</xdr:colOff>
      <xdr:row>25</xdr:row>
      <xdr:rowOff>0</xdr:rowOff>
    </xdr:to>
    <xdr:graphicFrame>
      <xdr:nvGraphicFramePr>
        <xdr:cNvPr id="2" name="グラフ 3"/>
        <xdr:cNvGraphicFramePr/>
      </xdr:nvGraphicFramePr>
      <xdr:xfrm>
        <a:off x="7429500" y="2647950"/>
        <a:ext cx="36671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11</xdr:row>
      <xdr:rowOff>76200</xdr:rowOff>
    </xdr:from>
    <xdr:to>
      <xdr:col>5</xdr:col>
      <xdr:colOff>190500</xdr:colOff>
      <xdr:row>24</xdr:row>
      <xdr:rowOff>95250</xdr:rowOff>
    </xdr:to>
    <xdr:graphicFrame>
      <xdr:nvGraphicFramePr>
        <xdr:cNvPr id="3" name="グラフ 4"/>
        <xdr:cNvGraphicFramePr/>
      </xdr:nvGraphicFramePr>
      <xdr:xfrm>
        <a:off x="390525" y="2638425"/>
        <a:ext cx="3267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523875</xdr:colOff>
      <xdr:row>11</xdr:row>
      <xdr:rowOff>66675</xdr:rowOff>
    </xdr:from>
    <xdr:to>
      <xdr:col>22</xdr:col>
      <xdr:colOff>352425</xdr:colOff>
      <xdr:row>25</xdr:row>
      <xdr:rowOff>0</xdr:rowOff>
    </xdr:to>
    <xdr:graphicFrame>
      <xdr:nvGraphicFramePr>
        <xdr:cNvPr id="4" name="グラフ 3"/>
        <xdr:cNvGraphicFramePr/>
      </xdr:nvGraphicFramePr>
      <xdr:xfrm>
        <a:off x="11191875" y="2628900"/>
        <a:ext cx="38195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view="pageBreakPreview" zoomScale="60" zoomScaleNormal="80"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20.57421875" style="1" customWidth="1"/>
    <col min="3" max="10" width="12.8515625" style="1" customWidth="1"/>
    <col min="11" max="11" width="15.421875" style="1" customWidth="1"/>
    <col min="12" max="15" width="9.00390625" style="1" customWidth="1"/>
    <col min="16" max="16" width="11.57421875" style="1" bestFit="1" customWidth="1"/>
    <col min="17" max="17" width="11.57421875" style="1" customWidth="1"/>
    <col min="18" max="16384" width="9.00390625" style="1" customWidth="1"/>
  </cols>
  <sheetData>
    <row r="2" spans="9:11" ht="32.25" customHeight="1">
      <c r="I2" s="35"/>
      <c r="J2" s="35"/>
      <c r="K2" s="35"/>
    </row>
    <row r="3" spans="1:11" s="34" customFormat="1" ht="57" customHeight="1">
      <c r="A3" s="273" t="s">
        <v>98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5" spans="1:11" ht="21.75" customHeight="1">
      <c r="A5" s="274" t="s">
        <v>54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ht="17.25" customHeight="1">
      <c r="A6" s="9" t="s">
        <v>57</v>
      </c>
    </row>
    <row r="7" spans="9:11" ht="13.5">
      <c r="I7" s="4"/>
      <c r="J7" s="4" t="s">
        <v>7</v>
      </c>
      <c r="K7" s="4"/>
    </row>
    <row r="8" spans="2:11" ht="16.5" customHeight="1">
      <c r="B8" s="275"/>
      <c r="C8" s="276" t="s">
        <v>99</v>
      </c>
      <c r="D8" s="276"/>
      <c r="E8" s="276"/>
      <c r="F8" s="276"/>
      <c r="G8" s="276"/>
      <c r="H8" s="276"/>
      <c r="I8" s="277" t="s">
        <v>100</v>
      </c>
      <c r="J8" s="278"/>
      <c r="K8" s="69"/>
    </row>
    <row r="9" spans="2:11" ht="16.5" customHeight="1">
      <c r="B9" s="275"/>
      <c r="C9" s="276" t="s">
        <v>101</v>
      </c>
      <c r="D9" s="276"/>
      <c r="E9" s="276" t="s">
        <v>102</v>
      </c>
      <c r="F9" s="276"/>
      <c r="G9" s="276" t="s">
        <v>103</v>
      </c>
      <c r="H9" s="279"/>
      <c r="I9" s="280" t="s">
        <v>104</v>
      </c>
      <c r="J9" s="281"/>
      <c r="K9" s="282"/>
    </row>
    <row r="10" spans="2:11" ht="16.5" customHeight="1">
      <c r="B10" s="275"/>
      <c r="C10" s="202" t="s">
        <v>5</v>
      </c>
      <c r="D10" s="175" t="s">
        <v>6</v>
      </c>
      <c r="E10" s="202" t="s">
        <v>5</v>
      </c>
      <c r="F10" s="175" t="s">
        <v>6</v>
      </c>
      <c r="G10" s="202" t="s">
        <v>5</v>
      </c>
      <c r="H10" s="180" t="s">
        <v>6</v>
      </c>
      <c r="I10" s="208" t="s">
        <v>5</v>
      </c>
      <c r="J10" s="174" t="s">
        <v>64</v>
      </c>
      <c r="K10" s="283"/>
    </row>
    <row r="11" spans="2:11" ht="18" customHeight="1">
      <c r="B11" s="62" t="s">
        <v>0</v>
      </c>
      <c r="C11" s="203">
        <v>846439</v>
      </c>
      <c r="D11" s="176">
        <v>846388</v>
      </c>
      <c r="E11" s="205">
        <v>844755</v>
      </c>
      <c r="F11" s="178">
        <v>844681</v>
      </c>
      <c r="G11" s="205">
        <v>842692</v>
      </c>
      <c r="H11" s="181">
        <v>841345</v>
      </c>
      <c r="I11" s="209">
        <v>838250</v>
      </c>
      <c r="J11" s="183">
        <v>838095</v>
      </c>
      <c r="K11" s="70"/>
    </row>
    <row r="12" spans="2:17" ht="18" customHeight="1">
      <c r="B12" s="62" t="s">
        <v>1</v>
      </c>
      <c r="C12" s="203">
        <v>279102</v>
      </c>
      <c r="D12" s="176">
        <v>279043</v>
      </c>
      <c r="E12" s="205">
        <v>278913</v>
      </c>
      <c r="F12" s="178">
        <v>278770</v>
      </c>
      <c r="G12" s="205">
        <v>279140</v>
      </c>
      <c r="H12" s="181">
        <v>278712</v>
      </c>
      <c r="I12" s="209">
        <v>279211</v>
      </c>
      <c r="J12" s="184">
        <v>279125</v>
      </c>
      <c r="K12" s="70"/>
      <c r="Q12" s="56"/>
    </row>
    <row r="13" spans="2:20" ht="18" customHeight="1">
      <c r="B13" s="62" t="s">
        <v>2</v>
      </c>
      <c r="C13" s="203">
        <f aca="true" t="shared" si="0" ref="C13:J13">SUM(C14:C16)</f>
        <v>222296</v>
      </c>
      <c r="D13" s="176">
        <f t="shared" si="0"/>
        <v>222710</v>
      </c>
      <c r="E13" s="205">
        <f t="shared" si="0"/>
        <v>226615</v>
      </c>
      <c r="F13" s="178">
        <f t="shared" si="0"/>
        <v>227413</v>
      </c>
      <c r="G13" s="205">
        <f t="shared" si="0"/>
        <v>229207</v>
      </c>
      <c r="H13" s="181">
        <f t="shared" si="0"/>
        <v>230576</v>
      </c>
      <c r="I13" s="209">
        <f t="shared" si="0"/>
        <v>232306</v>
      </c>
      <c r="J13" s="184">
        <f t="shared" si="0"/>
        <v>232625</v>
      </c>
      <c r="K13" s="70"/>
      <c r="P13" s="57"/>
      <c r="Q13" s="2" t="s">
        <v>107</v>
      </c>
      <c r="R13" s="2" t="s">
        <v>108</v>
      </c>
      <c r="S13" s="2" t="s">
        <v>109</v>
      </c>
      <c r="T13" s="2" t="s">
        <v>95</v>
      </c>
    </row>
    <row r="14" spans="2:20" ht="18" customHeight="1">
      <c r="B14" s="62" t="s">
        <v>3</v>
      </c>
      <c r="C14" s="203">
        <v>124974</v>
      </c>
      <c r="D14" s="176">
        <v>125026</v>
      </c>
      <c r="E14" s="205">
        <v>123495</v>
      </c>
      <c r="F14" s="178">
        <v>123592</v>
      </c>
      <c r="G14" s="205">
        <v>120359</v>
      </c>
      <c r="H14" s="181">
        <v>120570</v>
      </c>
      <c r="I14" s="209">
        <v>117790</v>
      </c>
      <c r="J14" s="184">
        <v>117776</v>
      </c>
      <c r="K14" s="70"/>
      <c r="P14" s="57" t="s">
        <v>20</v>
      </c>
      <c r="Q14" s="3">
        <v>117776</v>
      </c>
      <c r="R14" s="40">
        <v>120570</v>
      </c>
      <c r="S14" s="40">
        <v>123592</v>
      </c>
      <c r="T14" s="40">
        <v>125026</v>
      </c>
    </row>
    <row r="15" spans="2:20" ht="18" customHeight="1">
      <c r="B15" s="62" t="s">
        <v>105</v>
      </c>
      <c r="C15" s="203">
        <v>72783</v>
      </c>
      <c r="D15" s="176">
        <v>72828</v>
      </c>
      <c r="E15" s="205">
        <v>77147</v>
      </c>
      <c r="F15" s="178">
        <v>77437</v>
      </c>
      <c r="G15" s="205">
        <v>81377</v>
      </c>
      <c r="H15" s="181">
        <v>81955</v>
      </c>
      <c r="I15" s="209">
        <v>84903</v>
      </c>
      <c r="J15" s="184">
        <v>85041</v>
      </c>
      <c r="K15" s="70"/>
      <c r="P15" s="57" t="s">
        <v>110</v>
      </c>
      <c r="Q15" s="3">
        <v>85041</v>
      </c>
      <c r="R15" s="40">
        <v>81955</v>
      </c>
      <c r="S15" s="40">
        <v>77437</v>
      </c>
      <c r="T15" s="40">
        <v>72828</v>
      </c>
    </row>
    <row r="16" spans="2:20" ht="18" customHeight="1">
      <c r="B16" s="62" t="s">
        <v>106</v>
      </c>
      <c r="C16" s="203">
        <v>24539</v>
      </c>
      <c r="D16" s="176">
        <v>24856</v>
      </c>
      <c r="E16" s="205">
        <v>25973</v>
      </c>
      <c r="F16" s="178">
        <v>26384</v>
      </c>
      <c r="G16" s="205">
        <v>27471</v>
      </c>
      <c r="H16" s="181">
        <v>28051</v>
      </c>
      <c r="I16" s="209">
        <v>29613</v>
      </c>
      <c r="J16" s="184">
        <v>29808</v>
      </c>
      <c r="K16" s="70"/>
      <c r="P16" s="57" t="s">
        <v>111</v>
      </c>
      <c r="Q16" s="3">
        <v>29808</v>
      </c>
      <c r="R16" s="40">
        <v>28051</v>
      </c>
      <c r="S16" s="40">
        <v>26384</v>
      </c>
      <c r="T16" s="40">
        <v>24856</v>
      </c>
    </row>
    <row r="17" spans="2:11" ht="18" customHeight="1">
      <c r="B17" s="62" t="s">
        <v>4</v>
      </c>
      <c r="C17" s="204">
        <f aca="true" t="shared" si="1" ref="C17:J17">C13/C11</f>
        <v>0.26262494993732566</v>
      </c>
      <c r="D17" s="177">
        <f t="shared" si="1"/>
        <v>0.26312991204979275</v>
      </c>
      <c r="E17" s="206">
        <f t="shared" si="1"/>
        <v>0.2682612118306491</v>
      </c>
      <c r="F17" s="179">
        <f t="shared" si="1"/>
        <v>0.26922944875047505</v>
      </c>
      <c r="G17" s="207">
        <f t="shared" si="1"/>
        <v>0.27199380081927915</v>
      </c>
      <c r="H17" s="182">
        <f t="shared" si="1"/>
        <v>0.27405642156309246</v>
      </c>
      <c r="I17" s="210">
        <f t="shared" si="1"/>
        <v>0.27713212048911423</v>
      </c>
      <c r="J17" s="185">
        <f t="shared" si="1"/>
        <v>0.27756399930795433</v>
      </c>
      <c r="K17" s="71"/>
    </row>
    <row r="18" spans="2:11" ht="13.5">
      <c r="B18" s="285" t="s">
        <v>63</v>
      </c>
      <c r="C18" s="285"/>
      <c r="D18" s="285"/>
      <c r="E18" s="285"/>
      <c r="F18" s="285"/>
      <c r="G18" s="285"/>
      <c r="H18" s="285"/>
      <c r="I18" s="285"/>
      <c r="J18" s="285"/>
      <c r="K18" s="55"/>
    </row>
    <row r="40" ht="17.25" customHeight="1">
      <c r="A40" s="9" t="s">
        <v>55</v>
      </c>
    </row>
    <row r="41" ht="14.25" customHeight="1"/>
    <row r="42" spans="2:7" ht="14.25">
      <c r="B42" s="64"/>
      <c r="C42" s="61" t="s">
        <v>72</v>
      </c>
      <c r="D42" s="61" t="s">
        <v>112</v>
      </c>
      <c r="E42" s="61" t="s">
        <v>113</v>
      </c>
      <c r="F42" s="61" t="s">
        <v>114</v>
      </c>
      <c r="G42" s="11"/>
    </row>
    <row r="43" spans="2:6" ht="14.25">
      <c r="B43" s="62" t="s">
        <v>22</v>
      </c>
      <c r="C43" s="123" t="s">
        <v>96</v>
      </c>
      <c r="D43" s="124" t="s">
        <v>115</v>
      </c>
      <c r="E43" s="124" t="s">
        <v>117</v>
      </c>
      <c r="F43" s="123" t="s">
        <v>119</v>
      </c>
    </row>
    <row r="44" spans="2:6" ht="14.25">
      <c r="B44" s="62" t="s">
        <v>23</v>
      </c>
      <c r="C44" s="123" t="s">
        <v>97</v>
      </c>
      <c r="D44" s="124" t="s">
        <v>116</v>
      </c>
      <c r="E44" s="124" t="s">
        <v>118</v>
      </c>
      <c r="F44" s="123" t="s">
        <v>120</v>
      </c>
    </row>
    <row r="45" spans="2:7" ht="13.5">
      <c r="B45" s="286" t="s">
        <v>121</v>
      </c>
      <c r="C45" s="286"/>
      <c r="D45" s="286"/>
      <c r="E45" s="286"/>
      <c r="F45" s="286"/>
      <c r="G45" s="286"/>
    </row>
    <row r="46" spans="2:7" ht="13.5">
      <c r="B46" s="172"/>
      <c r="C46" s="172"/>
      <c r="D46" s="172"/>
      <c r="E46" s="172"/>
      <c r="F46" s="172"/>
      <c r="G46" s="172"/>
    </row>
    <row r="48" spans="1:3" ht="17.25" customHeight="1">
      <c r="A48" s="287" t="s">
        <v>62</v>
      </c>
      <c r="B48" s="287"/>
      <c r="C48" s="287"/>
    </row>
    <row r="49" spans="1:10" ht="14.25" customHeight="1">
      <c r="A49" s="7"/>
      <c r="B49" s="7"/>
      <c r="C49" s="7"/>
      <c r="I49" s="4"/>
      <c r="J49" s="4" t="s">
        <v>7</v>
      </c>
    </row>
    <row r="50" spans="2:11" s="5" customFormat="1" ht="14.25">
      <c r="B50" s="275"/>
      <c r="C50" s="276" t="s">
        <v>99</v>
      </c>
      <c r="D50" s="276"/>
      <c r="E50" s="276"/>
      <c r="F50" s="276"/>
      <c r="G50" s="276"/>
      <c r="H50" s="276"/>
      <c r="I50" s="277" t="s">
        <v>100</v>
      </c>
      <c r="J50" s="278"/>
      <c r="K50" s="69"/>
    </row>
    <row r="51" spans="2:11" s="5" customFormat="1" ht="14.25">
      <c r="B51" s="275"/>
      <c r="C51" s="276" t="s">
        <v>101</v>
      </c>
      <c r="D51" s="276"/>
      <c r="E51" s="276" t="s">
        <v>102</v>
      </c>
      <c r="F51" s="276"/>
      <c r="G51" s="276" t="s">
        <v>103</v>
      </c>
      <c r="H51" s="279"/>
      <c r="I51" s="280" t="s">
        <v>104</v>
      </c>
      <c r="J51" s="281"/>
      <c r="K51" s="282"/>
    </row>
    <row r="52" spans="2:22" s="5" customFormat="1" ht="14.25">
      <c r="B52" s="275"/>
      <c r="C52" s="202" t="s">
        <v>5</v>
      </c>
      <c r="D52" s="175" t="s">
        <v>6</v>
      </c>
      <c r="E52" s="202" t="s">
        <v>5</v>
      </c>
      <c r="F52" s="175" t="s">
        <v>6</v>
      </c>
      <c r="G52" s="202" t="s">
        <v>5</v>
      </c>
      <c r="H52" s="180" t="s">
        <v>6</v>
      </c>
      <c r="I52" s="208" t="s">
        <v>5</v>
      </c>
      <c r="J52" s="174" t="s">
        <v>6</v>
      </c>
      <c r="K52" s="283"/>
      <c r="P52" s="291"/>
      <c r="Q52" s="291"/>
      <c r="R52" s="291"/>
      <c r="S52" s="291"/>
      <c r="T52" s="56"/>
      <c r="U52" s="291"/>
      <c r="V52" s="291"/>
    </row>
    <row r="53" spans="2:22" ht="14.25">
      <c r="B53" s="62" t="s">
        <v>8</v>
      </c>
      <c r="C53" s="203">
        <f aca="true" t="shared" si="2" ref="C53:J53">SUM(C54:C55)</f>
        <v>17717</v>
      </c>
      <c r="D53" s="186">
        <f t="shared" si="2"/>
        <v>17711</v>
      </c>
      <c r="E53" s="205">
        <f t="shared" si="2"/>
        <v>18544</v>
      </c>
      <c r="F53" s="178">
        <f t="shared" si="2"/>
        <v>18322</v>
      </c>
      <c r="G53" s="205">
        <f t="shared" si="2"/>
        <v>19406</v>
      </c>
      <c r="H53" s="181">
        <f t="shared" si="2"/>
        <v>19092</v>
      </c>
      <c r="I53" s="209">
        <f t="shared" si="2"/>
        <v>19744</v>
      </c>
      <c r="J53" s="199">
        <f t="shared" si="2"/>
        <v>20028</v>
      </c>
      <c r="K53" s="72"/>
      <c r="P53" s="56"/>
      <c r="Q53" s="58"/>
      <c r="R53" s="56"/>
      <c r="S53" s="59"/>
      <c r="T53" s="60"/>
      <c r="U53" s="56"/>
      <c r="V53" s="60"/>
    </row>
    <row r="54" spans="2:24" ht="14.25">
      <c r="B54" s="62" t="s">
        <v>9</v>
      </c>
      <c r="C54" s="211">
        <v>10867</v>
      </c>
      <c r="D54" s="187">
        <v>10811</v>
      </c>
      <c r="E54" s="217">
        <v>11403</v>
      </c>
      <c r="F54" s="192">
        <v>11202</v>
      </c>
      <c r="G54" s="217">
        <v>11952</v>
      </c>
      <c r="H54" s="125">
        <v>11731</v>
      </c>
      <c r="I54" s="209">
        <v>12146</v>
      </c>
      <c r="J54" s="199">
        <v>12129</v>
      </c>
      <c r="K54" s="72"/>
      <c r="P54" s="289" t="s">
        <v>123</v>
      </c>
      <c r="Q54" s="290"/>
      <c r="R54" s="284" t="s">
        <v>124</v>
      </c>
      <c r="S54" s="284"/>
      <c r="T54" s="284" t="s">
        <v>125</v>
      </c>
      <c r="U54" s="284"/>
      <c r="V54" s="284" t="s">
        <v>126</v>
      </c>
      <c r="W54" s="284"/>
      <c r="X54" s="60"/>
    </row>
    <row r="55" spans="2:24" ht="14.25">
      <c r="B55" s="62" t="s">
        <v>10</v>
      </c>
      <c r="C55" s="211">
        <v>6850</v>
      </c>
      <c r="D55" s="187">
        <v>6900</v>
      </c>
      <c r="E55" s="217">
        <v>7141</v>
      </c>
      <c r="F55" s="192">
        <v>7120</v>
      </c>
      <c r="G55" s="217">
        <v>7454</v>
      </c>
      <c r="H55" s="125">
        <v>7361</v>
      </c>
      <c r="I55" s="209">
        <v>7598</v>
      </c>
      <c r="J55" s="199">
        <v>7899</v>
      </c>
      <c r="K55" s="72"/>
      <c r="P55" s="2" t="s">
        <v>37</v>
      </c>
      <c r="Q55" s="65">
        <v>4578</v>
      </c>
      <c r="R55" s="2" t="s">
        <v>37</v>
      </c>
      <c r="S55" s="51">
        <v>4516</v>
      </c>
      <c r="T55" s="2" t="s">
        <v>37</v>
      </c>
      <c r="U55" s="52">
        <v>4325</v>
      </c>
      <c r="V55" s="2" t="s">
        <v>37</v>
      </c>
      <c r="W55" s="52">
        <v>4240</v>
      </c>
      <c r="X55" s="60"/>
    </row>
    <row r="56" spans="2:24" ht="14.25">
      <c r="B56" s="62" t="s">
        <v>11</v>
      </c>
      <c r="C56" s="203">
        <f aca="true" t="shared" si="3" ref="C56:J56">SUM(C57:C61)</f>
        <v>31596</v>
      </c>
      <c r="D56" s="186">
        <f t="shared" si="3"/>
        <v>31336</v>
      </c>
      <c r="E56" s="205">
        <f t="shared" si="3"/>
        <v>32871</v>
      </c>
      <c r="F56" s="178">
        <f t="shared" si="3"/>
        <v>32375</v>
      </c>
      <c r="G56" s="205">
        <f t="shared" si="3"/>
        <v>34254</v>
      </c>
      <c r="H56" s="181">
        <f t="shared" si="3"/>
        <v>33316</v>
      </c>
      <c r="I56" s="209">
        <f t="shared" si="3"/>
        <v>34254</v>
      </c>
      <c r="J56" s="199">
        <f t="shared" si="3"/>
        <v>34103</v>
      </c>
      <c r="K56" s="72"/>
      <c r="P56" s="2" t="s">
        <v>36</v>
      </c>
      <c r="Q56" s="65">
        <v>6123</v>
      </c>
      <c r="R56" s="2" t="s">
        <v>36</v>
      </c>
      <c r="S56" s="51">
        <v>5791</v>
      </c>
      <c r="T56" s="2" t="s">
        <v>36</v>
      </c>
      <c r="U56" s="52">
        <v>5594</v>
      </c>
      <c r="V56" s="2" t="s">
        <v>36</v>
      </c>
      <c r="W56" s="52">
        <v>5321</v>
      </c>
      <c r="X56" s="60"/>
    </row>
    <row r="57" spans="2:24" ht="14.25">
      <c r="B57" s="62" t="s">
        <v>12</v>
      </c>
      <c r="C57" s="211">
        <v>8350</v>
      </c>
      <c r="D57" s="187">
        <v>8306</v>
      </c>
      <c r="E57" s="217">
        <v>8651</v>
      </c>
      <c r="F57" s="192">
        <v>8671</v>
      </c>
      <c r="G57" s="217">
        <v>9003</v>
      </c>
      <c r="H57" s="125">
        <v>8908</v>
      </c>
      <c r="I57" s="209">
        <v>9130</v>
      </c>
      <c r="J57" s="199">
        <v>8955</v>
      </c>
      <c r="K57" s="72"/>
      <c r="P57" s="2" t="s">
        <v>35</v>
      </c>
      <c r="Q57" s="65">
        <v>5963</v>
      </c>
      <c r="R57" s="2" t="s">
        <v>35</v>
      </c>
      <c r="S57" s="51">
        <v>5751</v>
      </c>
      <c r="T57" s="2" t="s">
        <v>35</v>
      </c>
      <c r="U57" s="52">
        <v>5535</v>
      </c>
      <c r="V57" s="2" t="s">
        <v>35</v>
      </c>
      <c r="W57" s="52">
        <v>5487</v>
      </c>
      <c r="X57" s="60"/>
    </row>
    <row r="58" spans="2:24" ht="14.25">
      <c r="B58" s="62" t="s">
        <v>13</v>
      </c>
      <c r="C58" s="211">
        <v>8078</v>
      </c>
      <c r="D58" s="187">
        <v>7982</v>
      </c>
      <c r="E58" s="217">
        <v>8414</v>
      </c>
      <c r="F58" s="192">
        <v>8250</v>
      </c>
      <c r="G58" s="217">
        <v>8764</v>
      </c>
      <c r="H58" s="125">
        <v>8350</v>
      </c>
      <c r="I58" s="209">
        <v>8503</v>
      </c>
      <c r="J58" s="199">
        <v>8484</v>
      </c>
      <c r="K58" s="72"/>
      <c r="P58" s="2" t="s">
        <v>34</v>
      </c>
      <c r="Q58" s="65">
        <v>8484</v>
      </c>
      <c r="R58" s="2" t="s">
        <v>34</v>
      </c>
      <c r="S58" s="51">
        <v>8350</v>
      </c>
      <c r="T58" s="2" t="s">
        <v>34</v>
      </c>
      <c r="U58" s="52">
        <v>8250</v>
      </c>
      <c r="V58" s="2" t="s">
        <v>34</v>
      </c>
      <c r="W58" s="52">
        <v>7982</v>
      </c>
      <c r="X58" s="60"/>
    </row>
    <row r="59" spans="2:24" ht="14.25">
      <c r="B59" s="62" t="s">
        <v>14</v>
      </c>
      <c r="C59" s="211">
        <v>5466</v>
      </c>
      <c r="D59" s="187">
        <v>5487</v>
      </c>
      <c r="E59" s="217">
        <v>5690</v>
      </c>
      <c r="F59" s="192">
        <v>5535</v>
      </c>
      <c r="G59" s="217">
        <v>5929</v>
      </c>
      <c r="H59" s="125">
        <v>5751</v>
      </c>
      <c r="I59" s="209">
        <v>5949</v>
      </c>
      <c r="J59" s="199">
        <v>5963</v>
      </c>
      <c r="K59" s="72"/>
      <c r="P59" s="2" t="s">
        <v>33</v>
      </c>
      <c r="Q59" s="65">
        <v>8955</v>
      </c>
      <c r="R59" s="2" t="s">
        <v>33</v>
      </c>
      <c r="S59" s="51">
        <v>8908</v>
      </c>
      <c r="T59" s="2" t="s">
        <v>33</v>
      </c>
      <c r="U59" s="52">
        <v>8671</v>
      </c>
      <c r="V59" s="2" t="s">
        <v>33</v>
      </c>
      <c r="W59" s="52">
        <v>8306</v>
      </c>
      <c r="X59" s="60"/>
    </row>
    <row r="60" spans="2:23" ht="14.25">
      <c r="B60" s="62" t="s">
        <v>15</v>
      </c>
      <c r="C60" s="211">
        <v>5420</v>
      </c>
      <c r="D60" s="187">
        <v>5321</v>
      </c>
      <c r="E60" s="217">
        <v>5673</v>
      </c>
      <c r="F60" s="192">
        <v>5594</v>
      </c>
      <c r="G60" s="217">
        <v>5940</v>
      </c>
      <c r="H60" s="125">
        <v>5791</v>
      </c>
      <c r="I60" s="209">
        <v>5983</v>
      </c>
      <c r="J60" s="199">
        <v>6123</v>
      </c>
      <c r="K60" s="72"/>
      <c r="P60" s="2" t="s">
        <v>32</v>
      </c>
      <c r="Q60" s="65">
        <v>7899</v>
      </c>
      <c r="R60" s="2" t="s">
        <v>32</v>
      </c>
      <c r="S60" s="51">
        <v>7361</v>
      </c>
      <c r="T60" s="2" t="s">
        <v>32</v>
      </c>
      <c r="U60" s="52">
        <v>7120</v>
      </c>
      <c r="V60" s="2" t="s">
        <v>32</v>
      </c>
      <c r="W60" s="52">
        <v>6900</v>
      </c>
    </row>
    <row r="61" spans="2:23" ht="14.25">
      <c r="B61" s="62" t="s">
        <v>16</v>
      </c>
      <c r="C61" s="211">
        <v>4282</v>
      </c>
      <c r="D61" s="187">
        <v>4240</v>
      </c>
      <c r="E61" s="217">
        <v>4443</v>
      </c>
      <c r="F61" s="192">
        <v>4325</v>
      </c>
      <c r="G61" s="217">
        <v>4618</v>
      </c>
      <c r="H61" s="125">
        <v>4516</v>
      </c>
      <c r="I61" s="209">
        <v>4689</v>
      </c>
      <c r="J61" s="199">
        <v>4578</v>
      </c>
      <c r="K61" s="72"/>
      <c r="P61" s="2" t="s">
        <v>31</v>
      </c>
      <c r="Q61" s="65">
        <v>12129</v>
      </c>
      <c r="R61" s="2" t="s">
        <v>31</v>
      </c>
      <c r="S61" s="51">
        <v>11731</v>
      </c>
      <c r="T61" s="2" t="s">
        <v>31</v>
      </c>
      <c r="U61" s="52">
        <v>11202</v>
      </c>
      <c r="V61" s="2" t="s">
        <v>31</v>
      </c>
      <c r="W61" s="52">
        <v>10811</v>
      </c>
    </row>
    <row r="62" spans="2:11" ht="15" customHeight="1" thickBot="1">
      <c r="B62" s="63" t="s">
        <v>17</v>
      </c>
      <c r="C62" s="212">
        <f aca="true" t="shared" si="4" ref="C62:J62">SUM(C53,C56)</f>
        <v>49313</v>
      </c>
      <c r="D62" s="188">
        <f t="shared" si="4"/>
        <v>49047</v>
      </c>
      <c r="E62" s="218">
        <f t="shared" si="4"/>
        <v>51415</v>
      </c>
      <c r="F62" s="193">
        <f t="shared" si="4"/>
        <v>50697</v>
      </c>
      <c r="G62" s="218">
        <f t="shared" si="4"/>
        <v>53660</v>
      </c>
      <c r="H62" s="197">
        <f t="shared" si="4"/>
        <v>52408</v>
      </c>
      <c r="I62" s="218">
        <f t="shared" si="4"/>
        <v>53998</v>
      </c>
      <c r="J62" s="200">
        <f t="shared" si="4"/>
        <v>54131</v>
      </c>
      <c r="K62" s="72"/>
    </row>
    <row r="63" spans="2:11" ht="15" customHeight="1" thickTop="1">
      <c r="B63" s="66" t="s">
        <v>19</v>
      </c>
      <c r="C63" s="213">
        <v>48348</v>
      </c>
      <c r="D63" s="189">
        <f>SUM(D64:D66)</f>
        <v>48097</v>
      </c>
      <c r="E63" s="213">
        <v>50484</v>
      </c>
      <c r="F63" s="194">
        <f>SUM(F64:F66)</f>
        <v>49790</v>
      </c>
      <c r="G63" s="221">
        <v>52741</v>
      </c>
      <c r="H63" s="173">
        <f>SUM(H64:H66)</f>
        <v>51513</v>
      </c>
      <c r="I63" s="223">
        <v>53129</v>
      </c>
      <c r="J63" s="201">
        <f>SUM(J64:J66)</f>
        <v>53264</v>
      </c>
      <c r="K63" s="73"/>
    </row>
    <row r="64" spans="2:11" ht="15" customHeight="1">
      <c r="B64" s="126" t="s">
        <v>20</v>
      </c>
      <c r="C64" s="214" t="s">
        <v>21</v>
      </c>
      <c r="D64" s="190">
        <v>8535</v>
      </c>
      <c r="E64" s="219" t="s">
        <v>21</v>
      </c>
      <c r="F64" s="195">
        <v>8381</v>
      </c>
      <c r="G64" s="222" t="s">
        <v>21</v>
      </c>
      <c r="H64" s="127">
        <v>8181</v>
      </c>
      <c r="I64" s="205" t="s">
        <v>21</v>
      </c>
      <c r="J64" s="199">
        <v>7987</v>
      </c>
      <c r="K64" s="72"/>
    </row>
    <row r="65" spans="2:11" ht="15" customHeight="1">
      <c r="B65" s="126" t="s">
        <v>110</v>
      </c>
      <c r="C65" s="215" t="s">
        <v>21</v>
      </c>
      <c r="D65" s="190">
        <v>21762</v>
      </c>
      <c r="E65" s="219" t="s">
        <v>21</v>
      </c>
      <c r="F65" s="195">
        <v>22463</v>
      </c>
      <c r="G65" s="222" t="s">
        <v>21</v>
      </c>
      <c r="H65" s="127">
        <v>23210</v>
      </c>
      <c r="I65" s="205" t="s">
        <v>21</v>
      </c>
      <c r="J65" s="199">
        <v>23819</v>
      </c>
      <c r="K65" s="72"/>
    </row>
    <row r="66" spans="2:23" ht="15" customHeight="1">
      <c r="B66" s="126" t="s">
        <v>122</v>
      </c>
      <c r="C66" s="215" t="s">
        <v>21</v>
      </c>
      <c r="D66" s="190">
        <v>17800</v>
      </c>
      <c r="E66" s="219" t="s">
        <v>21</v>
      </c>
      <c r="F66" s="195">
        <v>18946</v>
      </c>
      <c r="G66" s="222" t="s">
        <v>21</v>
      </c>
      <c r="H66" s="128">
        <v>20122</v>
      </c>
      <c r="I66" s="205" t="s">
        <v>21</v>
      </c>
      <c r="J66" s="199">
        <v>21458</v>
      </c>
      <c r="K66" s="72"/>
      <c r="P66" s="289" t="s">
        <v>123</v>
      </c>
      <c r="Q66" s="290"/>
      <c r="R66" s="284" t="s">
        <v>124</v>
      </c>
      <c r="S66" s="284"/>
      <c r="T66" s="284" t="s">
        <v>125</v>
      </c>
      <c r="U66" s="284"/>
      <c r="V66" s="284" t="s">
        <v>126</v>
      </c>
      <c r="W66" s="284"/>
    </row>
    <row r="67" spans="2:23" ht="15.75" customHeight="1">
      <c r="B67" s="67" t="s">
        <v>18</v>
      </c>
      <c r="C67" s="216">
        <f aca="true" t="shared" si="5" ref="C67:I67">C63/C13</f>
        <v>0.21749379206103572</v>
      </c>
      <c r="D67" s="191">
        <f>D63/D13</f>
        <v>0.21596246239504288</v>
      </c>
      <c r="E67" s="220">
        <f t="shared" si="5"/>
        <v>0.22277430884981136</v>
      </c>
      <c r="F67" s="196">
        <f t="shared" si="5"/>
        <v>0.2189408696952241</v>
      </c>
      <c r="G67" s="220">
        <f t="shared" si="5"/>
        <v>0.23010204749418647</v>
      </c>
      <c r="H67" s="198">
        <f t="shared" si="5"/>
        <v>0.22341006869752272</v>
      </c>
      <c r="I67" s="220">
        <f t="shared" si="5"/>
        <v>0.2287026594233468</v>
      </c>
      <c r="J67" s="198">
        <f>J63/J13</f>
        <v>0.2289693713057496</v>
      </c>
      <c r="K67" s="74"/>
      <c r="P67" s="2" t="s">
        <v>31</v>
      </c>
      <c r="Q67" s="65">
        <v>12020</v>
      </c>
      <c r="R67" s="2" t="s">
        <v>31</v>
      </c>
      <c r="S67" s="51">
        <v>11622</v>
      </c>
      <c r="T67" s="2" t="s">
        <v>31</v>
      </c>
      <c r="U67" s="52">
        <v>11101</v>
      </c>
      <c r="V67" s="2" t="s">
        <v>31</v>
      </c>
      <c r="W67" s="52">
        <v>10693</v>
      </c>
    </row>
    <row r="68" spans="2:23" ht="15.75" customHeight="1">
      <c r="B68" s="288" t="s">
        <v>58</v>
      </c>
      <c r="C68" s="288"/>
      <c r="D68" s="288"/>
      <c r="E68" s="288"/>
      <c r="F68" s="288"/>
      <c r="G68" s="288"/>
      <c r="H68" s="288"/>
      <c r="I68" s="288"/>
      <c r="J68" s="288"/>
      <c r="K68" s="75"/>
      <c r="P68" s="2" t="s">
        <v>32</v>
      </c>
      <c r="Q68" s="65">
        <v>7785</v>
      </c>
      <c r="R68" s="2" t="s">
        <v>32</v>
      </c>
      <c r="S68" s="51">
        <v>7248</v>
      </c>
      <c r="T68" s="2" t="s">
        <v>32</v>
      </c>
      <c r="U68" s="52">
        <v>7000</v>
      </c>
      <c r="V68" s="2" t="s">
        <v>32</v>
      </c>
      <c r="W68" s="52">
        <v>6796</v>
      </c>
    </row>
    <row r="69" spans="2:23" s="22" customFormat="1" ht="15" customHeight="1">
      <c r="B69" s="19"/>
      <c r="C69" s="20"/>
      <c r="D69" s="20"/>
      <c r="E69" s="20"/>
      <c r="F69" s="20"/>
      <c r="G69" s="20"/>
      <c r="H69" s="20"/>
      <c r="I69" s="21"/>
      <c r="P69" s="2" t="s">
        <v>33</v>
      </c>
      <c r="Q69" s="65">
        <v>8843</v>
      </c>
      <c r="R69" s="2" t="s">
        <v>33</v>
      </c>
      <c r="S69" s="51">
        <v>8766</v>
      </c>
      <c r="T69" s="2" t="s">
        <v>33</v>
      </c>
      <c r="U69" s="52">
        <v>8542</v>
      </c>
      <c r="V69" s="2" t="s">
        <v>33</v>
      </c>
      <c r="W69" s="52">
        <v>8150</v>
      </c>
    </row>
    <row r="70" spans="16:23" ht="14.25">
      <c r="P70" s="2" t="s">
        <v>34</v>
      </c>
      <c r="Q70" s="65">
        <v>8282</v>
      </c>
      <c r="R70" s="2" t="s">
        <v>34</v>
      </c>
      <c r="S70" s="51">
        <v>8155</v>
      </c>
      <c r="T70" s="2" t="s">
        <v>34</v>
      </c>
      <c r="U70" s="52">
        <v>8033</v>
      </c>
      <c r="V70" s="2" t="s">
        <v>34</v>
      </c>
      <c r="W70" s="52">
        <v>7761</v>
      </c>
    </row>
    <row r="71" spans="16:23" ht="14.25">
      <c r="P71" s="2" t="s">
        <v>35</v>
      </c>
      <c r="Q71" s="65">
        <v>5854</v>
      </c>
      <c r="R71" s="2" t="s">
        <v>35</v>
      </c>
      <c r="S71" s="51">
        <v>5646</v>
      </c>
      <c r="T71" s="2" t="s">
        <v>35</v>
      </c>
      <c r="U71" s="52">
        <v>5419</v>
      </c>
      <c r="V71" s="2" t="s">
        <v>35</v>
      </c>
      <c r="W71" s="52">
        <v>5365</v>
      </c>
    </row>
    <row r="72" spans="16:23" ht="14.25">
      <c r="P72" s="2" t="s">
        <v>36</v>
      </c>
      <c r="Q72" s="65">
        <v>6019</v>
      </c>
      <c r="R72" s="2" t="s">
        <v>36</v>
      </c>
      <c r="S72" s="51">
        <v>5668</v>
      </c>
      <c r="T72" s="2" t="s">
        <v>36</v>
      </c>
      <c r="U72" s="52">
        <v>5502</v>
      </c>
      <c r="V72" s="2" t="s">
        <v>36</v>
      </c>
      <c r="W72" s="52">
        <v>5221</v>
      </c>
    </row>
    <row r="73" spans="16:23" ht="14.25">
      <c r="P73" s="2" t="s">
        <v>37</v>
      </c>
      <c r="Q73" s="65">
        <v>4461</v>
      </c>
      <c r="R73" s="2" t="s">
        <v>37</v>
      </c>
      <c r="S73" s="51">
        <v>4408</v>
      </c>
      <c r="T73" s="2" t="s">
        <v>37</v>
      </c>
      <c r="U73" s="52">
        <v>4193</v>
      </c>
      <c r="V73" s="2" t="s">
        <v>37</v>
      </c>
      <c r="W73" s="52">
        <v>4111</v>
      </c>
    </row>
    <row r="76" spans="16:20" ht="13.5">
      <c r="P76" s="270"/>
      <c r="Q76" s="270" t="s">
        <v>123</v>
      </c>
      <c r="R76" s="270" t="s">
        <v>124</v>
      </c>
      <c r="S76" s="270" t="s">
        <v>125</v>
      </c>
      <c r="T76" s="271" t="s">
        <v>126</v>
      </c>
    </row>
    <row r="77" spans="16:20" ht="14.25">
      <c r="P77" s="2" t="s">
        <v>31</v>
      </c>
      <c r="Q77" s="268">
        <f aca="true" t="shared" si="6" ref="Q77:Q83">Q67/$Q$85*100</f>
        <v>5.167114454594304</v>
      </c>
      <c r="R77" s="268">
        <f aca="true" t="shared" si="7" ref="R77:R83">S67/$R$85*100</f>
        <v>5.040420512108805</v>
      </c>
      <c r="S77" s="268">
        <f aca="true" t="shared" si="8" ref="S77:S83">U67/$S$85*100</f>
        <v>4.881427183142565</v>
      </c>
      <c r="T77" s="272">
        <f aca="true" t="shared" si="9" ref="T77:T83">W67/$T$85*100</f>
        <v>4.801311122087019</v>
      </c>
    </row>
    <row r="78" spans="16:20" ht="14.25">
      <c r="P78" s="2" t="s">
        <v>32</v>
      </c>
      <c r="Q78" s="268">
        <f t="shared" si="6"/>
        <v>3.346587855991402</v>
      </c>
      <c r="R78" s="268">
        <f t="shared" si="7"/>
        <v>3.143432100478801</v>
      </c>
      <c r="S78" s="268">
        <f t="shared" si="8"/>
        <v>3.078100196558684</v>
      </c>
      <c r="T78" s="272">
        <f t="shared" si="9"/>
        <v>3.051501953212698</v>
      </c>
    </row>
    <row r="79" spans="16:20" ht="14.25">
      <c r="P79" s="2" t="s">
        <v>33</v>
      </c>
      <c r="Q79" s="268">
        <f t="shared" si="6"/>
        <v>3.801397098334229</v>
      </c>
      <c r="R79" s="268">
        <f t="shared" si="7"/>
        <v>3.801783359933384</v>
      </c>
      <c r="S79" s="268">
        <f t="shared" si="8"/>
        <v>3.756161697000611</v>
      </c>
      <c r="T79" s="272">
        <f t="shared" si="9"/>
        <v>3.659467468905752</v>
      </c>
    </row>
    <row r="80" spans="16:20" ht="14.25">
      <c r="P80" s="2" t="s">
        <v>34</v>
      </c>
      <c r="Q80" s="268">
        <f t="shared" si="6"/>
        <v>3.5602364320257927</v>
      </c>
      <c r="R80" s="268">
        <f t="shared" si="7"/>
        <v>3.536794809520505</v>
      </c>
      <c r="S80" s="268">
        <f t="shared" si="8"/>
        <v>3.532339839850844</v>
      </c>
      <c r="T80" s="272">
        <f t="shared" si="9"/>
        <v>3.484800862107674</v>
      </c>
    </row>
    <row r="81" spans="16:20" ht="14.25">
      <c r="P81" s="2" t="s">
        <v>35</v>
      </c>
      <c r="Q81" s="268">
        <f t="shared" si="6"/>
        <v>2.5164965072541645</v>
      </c>
      <c r="R81" s="268">
        <f t="shared" si="7"/>
        <v>2.4486503365484698</v>
      </c>
      <c r="S81" s="268">
        <f t="shared" si="8"/>
        <v>2.3828892807359296</v>
      </c>
      <c r="T81" s="272">
        <f t="shared" si="9"/>
        <v>2.408962327690719</v>
      </c>
    </row>
    <row r="82" spans="16:20" ht="14.25">
      <c r="P82" s="2" t="s">
        <v>36</v>
      </c>
      <c r="Q82" s="268">
        <f t="shared" si="6"/>
        <v>2.5874261149919398</v>
      </c>
      <c r="R82" s="268">
        <f t="shared" si="7"/>
        <v>2.458191659149261</v>
      </c>
      <c r="S82" s="268">
        <f t="shared" si="8"/>
        <v>2.4193867544951253</v>
      </c>
      <c r="T82" s="272">
        <f t="shared" si="9"/>
        <v>2.3443042521664945</v>
      </c>
    </row>
    <row r="83" spans="16:20" ht="14.25">
      <c r="P83" s="2" t="s">
        <v>37</v>
      </c>
      <c r="Q83" s="268">
        <f t="shared" si="6"/>
        <v>1.9176786673831274</v>
      </c>
      <c r="R83" s="268">
        <f t="shared" si="7"/>
        <v>1.9117340920130454</v>
      </c>
      <c r="S83" s="268">
        <f t="shared" si="8"/>
        <v>1.8437820177386515</v>
      </c>
      <c r="T83" s="272">
        <f t="shared" si="9"/>
        <v>1.8458982533339319</v>
      </c>
    </row>
    <row r="84" spans="17:22" ht="13.5">
      <c r="Q84" s="269">
        <f>SUM(Q77:Q83)</f>
        <v>22.896937130574962</v>
      </c>
      <c r="R84" s="269">
        <f>SUM(R77:R83)</f>
        <v>22.34100686975227</v>
      </c>
      <c r="S84" s="269">
        <f>SUM(S77:S83)</f>
        <v>21.89408696952241</v>
      </c>
      <c r="T84" s="269">
        <f>SUM(T77:T83)</f>
        <v>21.59624623950429</v>
      </c>
      <c r="V84" s="269"/>
    </row>
    <row r="85" spans="17:20" ht="13.5">
      <c r="Q85" s="1">
        <v>232625</v>
      </c>
      <c r="R85" s="1">
        <v>230576</v>
      </c>
      <c r="S85" s="1">
        <v>227413</v>
      </c>
      <c r="T85" s="1">
        <v>222710</v>
      </c>
    </row>
  </sheetData>
  <sheetProtection/>
  <mergeCells count="33">
    <mergeCell ref="T66:U66"/>
    <mergeCell ref="V66:W66"/>
    <mergeCell ref="K51:K52"/>
    <mergeCell ref="P52:Q52"/>
    <mergeCell ref="R52:S52"/>
    <mergeCell ref="U52:V52"/>
    <mergeCell ref="P54:Q54"/>
    <mergeCell ref="B68:J68"/>
    <mergeCell ref="P66:Q66"/>
    <mergeCell ref="R66:S66"/>
    <mergeCell ref="E51:F51"/>
    <mergeCell ref="G51:H51"/>
    <mergeCell ref="I51:J51"/>
    <mergeCell ref="R54:S54"/>
    <mergeCell ref="T54:U54"/>
    <mergeCell ref="V54:W54"/>
    <mergeCell ref="B18:J18"/>
    <mergeCell ref="B45:G45"/>
    <mergeCell ref="A48:C48"/>
    <mergeCell ref="B50:B52"/>
    <mergeCell ref="C50:H50"/>
    <mergeCell ref="I50:J50"/>
    <mergeCell ref="C51:D51"/>
    <mergeCell ref="A3:K3"/>
    <mergeCell ref="A5:K5"/>
    <mergeCell ref="B8:B10"/>
    <mergeCell ref="C8:H8"/>
    <mergeCell ref="I8:J8"/>
    <mergeCell ref="C9:D9"/>
    <mergeCell ref="E9:F9"/>
    <mergeCell ref="G9:H9"/>
    <mergeCell ref="I9:J9"/>
    <mergeCell ref="K9:K10"/>
  </mergeCells>
  <printOptions verticalCentered="1"/>
  <pageMargins left="0.7086614173228347" right="0.11811023622047245" top="0.15748031496062992" bottom="0.35433070866141736" header="0.31496062992125984" footer="0.31496062992125984"/>
  <pageSetup horizontalDpi="600" verticalDpi="600" orientation="landscape" paperSize="9" scale="80" r:id="rId2"/>
  <rowBreaks count="1" manualBreakCount="1">
    <brk id="4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1"/>
  <sheetViews>
    <sheetView view="pageBreakPreview" zoomScale="70" zoomScaleNormal="90" zoomScaleSheetLayoutView="70" zoomScalePageLayoutView="0" workbookViewId="0" topLeftCell="A1">
      <selection activeCell="M38" sqref="M38:N38"/>
    </sheetView>
  </sheetViews>
  <sheetFormatPr defaultColWidth="9.140625" defaultRowHeight="15"/>
  <cols>
    <col min="1" max="1" width="6.421875" style="1" customWidth="1"/>
    <col min="2" max="2" width="14.421875" style="1" customWidth="1"/>
    <col min="3" max="3" width="10.57421875" style="1" customWidth="1"/>
    <col min="4" max="4" width="10.00390625" style="1" customWidth="1"/>
    <col min="5" max="5" width="10.57421875" style="1" customWidth="1"/>
    <col min="6" max="6" width="8.421875" style="1" customWidth="1"/>
    <col min="7" max="7" width="10.57421875" style="1" customWidth="1"/>
    <col min="8" max="8" width="9.00390625" style="1" customWidth="1"/>
    <col min="9" max="9" width="10.57421875" style="1" customWidth="1"/>
    <col min="10" max="10" width="9.57421875" style="1" customWidth="1"/>
    <col min="11" max="11" width="10.57421875" style="1" customWidth="1"/>
    <col min="12" max="12" width="9.140625" style="1" customWidth="1"/>
    <col min="13" max="13" width="10.57421875" style="1" customWidth="1"/>
    <col min="14" max="14" width="8.7109375" style="1" customWidth="1"/>
    <col min="15" max="15" width="10.57421875" style="1" customWidth="1"/>
    <col min="16" max="16" width="10.28125" style="1" customWidth="1"/>
    <col min="17" max="17" width="10.57421875" style="1" customWidth="1"/>
    <col min="18" max="18" width="10.00390625" style="1" customWidth="1"/>
    <col min="19" max="19" width="10.57421875" style="1" customWidth="1"/>
    <col min="20" max="20" width="9.140625" style="1" customWidth="1"/>
    <col min="21" max="21" width="10.57421875" style="1" customWidth="1"/>
    <col min="22" max="22" width="9.00390625" style="1" customWidth="1"/>
    <col min="23" max="23" width="10.00390625" style="1" customWidth="1"/>
    <col min="24" max="25" width="9.00390625" style="1" customWidth="1"/>
    <col min="26" max="26" width="7.421875" style="1" customWidth="1"/>
    <col min="27" max="16384" width="9.00390625" style="1" customWidth="1"/>
  </cols>
  <sheetData>
    <row r="1" spans="1:26" ht="24" customHeight="1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1" ht="6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ht="24" customHeight="1">
      <c r="A3" s="94" t="s">
        <v>128</v>
      </c>
    </row>
    <row r="4" spans="17:44" ht="5.25" customHeight="1">
      <c r="Q4" s="77"/>
      <c r="R4" s="77"/>
      <c r="S4" s="95"/>
      <c r="T4" s="95"/>
      <c r="AF4" s="314"/>
      <c r="AG4" s="320" t="s">
        <v>26</v>
      </c>
      <c r="AH4" s="321"/>
      <c r="AI4" s="321"/>
      <c r="AJ4" s="322"/>
      <c r="AK4" s="320" t="s">
        <v>27</v>
      </c>
      <c r="AL4" s="321"/>
      <c r="AM4" s="321"/>
      <c r="AN4" s="321"/>
      <c r="AO4" s="332" t="s">
        <v>28</v>
      </c>
      <c r="AP4" s="333"/>
      <c r="AQ4" s="333"/>
      <c r="AR4" s="334"/>
    </row>
    <row r="5" spans="2:44" ht="20.25" customHeight="1">
      <c r="B5" s="372"/>
      <c r="C5" s="373" t="s">
        <v>171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 t="s">
        <v>172</v>
      </c>
      <c r="P5" s="373"/>
      <c r="Q5" s="373"/>
      <c r="R5" s="373"/>
      <c r="S5" s="95"/>
      <c r="T5" s="95"/>
      <c r="AF5" s="315"/>
      <c r="AG5" s="323"/>
      <c r="AH5" s="324"/>
      <c r="AI5" s="324"/>
      <c r="AJ5" s="325"/>
      <c r="AK5" s="323"/>
      <c r="AL5" s="324"/>
      <c r="AM5" s="324"/>
      <c r="AN5" s="324"/>
      <c r="AO5" s="335"/>
      <c r="AP5" s="336"/>
      <c r="AQ5" s="336"/>
      <c r="AR5" s="337"/>
    </row>
    <row r="6" spans="2:44" s="6" customFormat="1" ht="20.25" customHeight="1">
      <c r="B6" s="372"/>
      <c r="C6" s="341" t="s">
        <v>72</v>
      </c>
      <c r="D6" s="341"/>
      <c r="E6" s="341"/>
      <c r="F6" s="313"/>
      <c r="G6" s="312" t="s">
        <v>112</v>
      </c>
      <c r="H6" s="341"/>
      <c r="I6" s="341"/>
      <c r="J6" s="341"/>
      <c r="K6" s="342" t="s">
        <v>113</v>
      </c>
      <c r="L6" s="329"/>
      <c r="M6" s="329"/>
      <c r="N6" s="330"/>
      <c r="O6" s="329" t="s">
        <v>114</v>
      </c>
      <c r="P6" s="329"/>
      <c r="Q6" s="329"/>
      <c r="R6" s="330"/>
      <c r="S6" s="112"/>
      <c r="T6" s="112"/>
      <c r="U6" s="30"/>
      <c r="AF6" s="316"/>
      <c r="AG6" s="326"/>
      <c r="AH6" s="327"/>
      <c r="AI6" s="327"/>
      <c r="AJ6" s="328"/>
      <c r="AK6" s="326"/>
      <c r="AL6" s="327"/>
      <c r="AM6" s="327"/>
      <c r="AN6" s="327"/>
      <c r="AO6" s="338"/>
      <c r="AP6" s="339"/>
      <c r="AQ6" s="339"/>
      <c r="AR6" s="340"/>
    </row>
    <row r="7" spans="2:44" s="6" customFormat="1" ht="20.25" customHeight="1">
      <c r="B7" s="372"/>
      <c r="C7" s="341" t="s">
        <v>24</v>
      </c>
      <c r="D7" s="313"/>
      <c r="E7" s="312" t="s">
        <v>25</v>
      </c>
      <c r="F7" s="313"/>
      <c r="G7" s="312" t="s">
        <v>24</v>
      </c>
      <c r="H7" s="313"/>
      <c r="I7" s="312" t="s">
        <v>25</v>
      </c>
      <c r="J7" s="341"/>
      <c r="K7" s="304" t="s">
        <v>24</v>
      </c>
      <c r="L7" s="306"/>
      <c r="M7" s="304" t="s">
        <v>25</v>
      </c>
      <c r="N7" s="306"/>
      <c r="O7" s="305" t="s">
        <v>24</v>
      </c>
      <c r="P7" s="306"/>
      <c r="Q7" s="304" t="s">
        <v>25</v>
      </c>
      <c r="R7" s="306"/>
      <c r="S7" s="112"/>
      <c r="T7" s="112"/>
      <c r="U7" s="30"/>
      <c r="AF7" s="96" t="s">
        <v>72</v>
      </c>
      <c r="AG7" s="317">
        <v>32324</v>
      </c>
      <c r="AH7" s="318"/>
      <c r="AI7" s="318"/>
      <c r="AJ7" s="319"/>
      <c r="AK7" s="308">
        <v>1945</v>
      </c>
      <c r="AL7" s="309"/>
      <c r="AM7" s="309"/>
      <c r="AN7" s="309"/>
      <c r="AO7" s="343">
        <v>4459</v>
      </c>
      <c r="AP7" s="344"/>
      <c r="AQ7" s="344"/>
      <c r="AR7" s="345"/>
    </row>
    <row r="8" spans="2:21" ht="20.25" customHeight="1">
      <c r="B8" s="97" t="s">
        <v>26</v>
      </c>
      <c r="C8" s="346">
        <v>32324</v>
      </c>
      <c r="D8" s="347"/>
      <c r="E8" s="348">
        <f>C8/38728</f>
        <v>0.834641602974592</v>
      </c>
      <c r="F8" s="349"/>
      <c r="G8" s="346">
        <v>34014</v>
      </c>
      <c r="H8" s="347"/>
      <c r="I8" s="348">
        <f>G8/43863</f>
        <v>0.7754599548594487</v>
      </c>
      <c r="J8" s="350"/>
      <c r="K8" s="351">
        <v>29094</v>
      </c>
      <c r="L8" s="352"/>
      <c r="M8" s="310">
        <f>K8/39300</f>
        <v>0.7403053435114504</v>
      </c>
      <c r="N8" s="311"/>
      <c r="O8" s="353">
        <v>30167</v>
      </c>
      <c r="P8" s="352"/>
      <c r="Q8" s="310">
        <f>O8/40348</f>
        <v>0.7476702686626351</v>
      </c>
      <c r="R8" s="311"/>
      <c r="S8" s="113"/>
      <c r="T8" s="113"/>
      <c r="U8" s="98"/>
    </row>
    <row r="9" spans="2:44" ht="20.25" customHeight="1">
      <c r="B9" s="97" t="s">
        <v>27</v>
      </c>
      <c r="C9" s="346">
        <v>1945</v>
      </c>
      <c r="D9" s="347"/>
      <c r="E9" s="348">
        <f>C9/38728</f>
        <v>0.05022206155752944</v>
      </c>
      <c r="F9" s="349"/>
      <c r="G9" s="346">
        <v>5349</v>
      </c>
      <c r="H9" s="347"/>
      <c r="I9" s="348">
        <f>G9/43863</f>
        <v>0.12194788318172492</v>
      </c>
      <c r="J9" s="350"/>
      <c r="K9" s="351">
        <v>5680</v>
      </c>
      <c r="L9" s="352"/>
      <c r="M9" s="310">
        <f>K9/39300</f>
        <v>0.14452926208651398</v>
      </c>
      <c r="N9" s="311"/>
      <c r="O9" s="353">
        <v>5687</v>
      </c>
      <c r="P9" s="352"/>
      <c r="Q9" s="310">
        <f>O9/40348</f>
        <v>0.14094874591057796</v>
      </c>
      <c r="R9" s="311"/>
      <c r="S9" s="114"/>
      <c r="T9" s="114"/>
      <c r="U9" s="99"/>
      <c r="AF9" s="314"/>
      <c r="AG9" s="320" t="s">
        <v>26</v>
      </c>
      <c r="AH9" s="321"/>
      <c r="AI9" s="321"/>
      <c r="AJ9" s="322"/>
      <c r="AK9" s="320" t="s">
        <v>27</v>
      </c>
      <c r="AL9" s="321"/>
      <c r="AM9" s="321"/>
      <c r="AN9" s="322"/>
      <c r="AO9" s="332" t="s">
        <v>28</v>
      </c>
      <c r="AP9" s="333"/>
      <c r="AQ9" s="333"/>
      <c r="AR9" s="334"/>
    </row>
    <row r="10" spans="2:44" ht="20.25" customHeight="1">
      <c r="B10" s="97" t="s">
        <v>28</v>
      </c>
      <c r="C10" s="346">
        <v>4459</v>
      </c>
      <c r="D10" s="347"/>
      <c r="E10" s="348">
        <f>C10/38728</f>
        <v>0.11513633546787853</v>
      </c>
      <c r="F10" s="349"/>
      <c r="G10" s="346">
        <v>4500</v>
      </c>
      <c r="H10" s="347"/>
      <c r="I10" s="348">
        <f>G10/43863</f>
        <v>0.10259216195882634</v>
      </c>
      <c r="J10" s="350"/>
      <c r="K10" s="351">
        <v>4526</v>
      </c>
      <c r="L10" s="352"/>
      <c r="M10" s="310">
        <f>K10/39300</f>
        <v>0.11516539440203562</v>
      </c>
      <c r="N10" s="311"/>
      <c r="O10" s="353">
        <v>4494</v>
      </c>
      <c r="P10" s="352"/>
      <c r="Q10" s="310">
        <f>O10/40348</f>
        <v>0.11138098542678695</v>
      </c>
      <c r="R10" s="311"/>
      <c r="S10" s="114"/>
      <c r="T10" s="114"/>
      <c r="U10" s="99"/>
      <c r="AF10" s="316"/>
      <c r="AG10" s="326"/>
      <c r="AH10" s="327"/>
      <c r="AI10" s="327"/>
      <c r="AJ10" s="328"/>
      <c r="AK10" s="326"/>
      <c r="AL10" s="327"/>
      <c r="AM10" s="327"/>
      <c r="AN10" s="328"/>
      <c r="AO10" s="338"/>
      <c r="AP10" s="339"/>
      <c r="AQ10" s="339"/>
      <c r="AR10" s="340"/>
    </row>
    <row r="11" spans="2:44" ht="20.25" customHeight="1">
      <c r="B11" s="100" t="s">
        <v>149</v>
      </c>
      <c r="C11" s="100"/>
      <c r="D11" s="100"/>
      <c r="E11" s="100"/>
      <c r="F11" s="100"/>
      <c r="H11" s="100"/>
      <c r="I11" s="100"/>
      <c r="J11" s="100"/>
      <c r="K11" s="331" t="s">
        <v>152</v>
      </c>
      <c r="L11" s="331"/>
      <c r="M11" s="331"/>
      <c r="N11" s="331"/>
      <c r="O11" s="331"/>
      <c r="P11" s="331"/>
      <c r="Q11" s="331"/>
      <c r="R11" s="331"/>
      <c r="S11" s="354"/>
      <c r="T11" s="354"/>
      <c r="U11" s="98"/>
      <c r="AF11" s="96" t="s">
        <v>112</v>
      </c>
      <c r="AG11" s="308">
        <v>34014</v>
      </c>
      <c r="AH11" s="309"/>
      <c r="AI11" s="309"/>
      <c r="AJ11" s="355"/>
      <c r="AK11" s="308">
        <v>5349</v>
      </c>
      <c r="AL11" s="309"/>
      <c r="AM11" s="309"/>
      <c r="AN11" s="309"/>
      <c r="AO11" s="343">
        <v>4500</v>
      </c>
      <c r="AP11" s="344"/>
      <c r="AQ11" s="344"/>
      <c r="AR11" s="345"/>
    </row>
    <row r="12" spans="2:21" ht="20.25" customHeight="1">
      <c r="B12" s="101"/>
      <c r="C12" s="356"/>
      <c r="D12" s="356"/>
      <c r="E12" s="356"/>
      <c r="F12" s="356"/>
      <c r="G12" s="299"/>
      <c r="H12" s="299"/>
      <c r="I12" s="356"/>
      <c r="J12" s="356"/>
      <c r="K12" s="356"/>
      <c r="L12" s="356"/>
      <c r="M12" s="299"/>
      <c r="N12" s="299"/>
      <c r="O12" s="300"/>
      <c r="P12" s="300"/>
      <c r="Q12" s="300"/>
      <c r="R12" s="300"/>
      <c r="S12" s="301"/>
      <c r="T12" s="301"/>
      <c r="U12" s="99"/>
    </row>
    <row r="13" spans="2:44" ht="20.25" customHeight="1">
      <c r="B13" s="101"/>
      <c r="C13" s="356"/>
      <c r="D13" s="356"/>
      <c r="E13" s="356"/>
      <c r="F13" s="356"/>
      <c r="G13" s="299"/>
      <c r="H13" s="299"/>
      <c r="I13" s="356"/>
      <c r="J13" s="356"/>
      <c r="K13" s="356"/>
      <c r="L13" s="356"/>
      <c r="M13" s="299"/>
      <c r="N13" s="299"/>
      <c r="O13" s="300"/>
      <c r="P13" s="300"/>
      <c r="Q13" s="300"/>
      <c r="R13" s="300"/>
      <c r="S13" s="301"/>
      <c r="T13" s="301"/>
      <c r="U13" s="99"/>
      <c r="AF13" s="314"/>
      <c r="AG13" s="320" t="s">
        <v>26</v>
      </c>
      <c r="AH13" s="321"/>
      <c r="AI13" s="321"/>
      <c r="AJ13" s="322"/>
      <c r="AK13" s="320" t="s">
        <v>27</v>
      </c>
      <c r="AL13" s="321"/>
      <c r="AM13" s="321"/>
      <c r="AN13" s="322"/>
      <c r="AO13" s="332" t="s">
        <v>28</v>
      </c>
      <c r="AP13" s="333"/>
      <c r="AQ13" s="333"/>
      <c r="AR13" s="334"/>
    </row>
    <row r="14" spans="2:44" ht="20.25" customHeight="1">
      <c r="B14" s="101"/>
      <c r="C14" s="356"/>
      <c r="D14" s="356"/>
      <c r="E14" s="356"/>
      <c r="F14" s="356"/>
      <c r="G14" s="299"/>
      <c r="H14" s="299"/>
      <c r="I14" s="356"/>
      <c r="J14" s="356"/>
      <c r="K14" s="356"/>
      <c r="L14" s="356"/>
      <c r="M14" s="299"/>
      <c r="N14" s="299"/>
      <c r="O14" s="300"/>
      <c r="P14" s="300"/>
      <c r="Q14" s="300"/>
      <c r="R14" s="300"/>
      <c r="S14" s="301"/>
      <c r="T14" s="301"/>
      <c r="U14" s="99"/>
      <c r="AF14" s="316"/>
      <c r="AG14" s="326"/>
      <c r="AH14" s="327"/>
      <c r="AI14" s="327"/>
      <c r="AJ14" s="328"/>
      <c r="AK14" s="326"/>
      <c r="AL14" s="327"/>
      <c r="AM14" s="327"/>
      <c r="AN14" s="328"/>
      <c r="AO14" s="338"/>
      <c r="AP14" s="339"/>
      <c r="AQ14" s="339"/>
      <c r="AR14" s="340"/>
    </row>
    <row r="15" spans="2:44" ht="20.25" customHeight="1">
      <c r="B15" s="101"/>
      <c r="C15" s="356"/>
      <c r="D15" s="356"/>
      <c r="E15" s="356"/>
      <c r="F15" s="356"/>
      <c r="G15" s="299"/>
      <c r="H15" s="299"/>
      <c r="I15" s="356"/>
      <c r="J15" s="356"/>
      <c r="K15" s="356"/>
      <c r="L15" s="356"/>
      <c r="M15" s="299"/>
      <c r="N15" s="299"/>
      <c r="O15" s="300"/>
      <c r="P15" s="300"/>
      <c r="Q15" s="300"/>
      <c r="R15" s="300"/>
      <c r="S15" s="301"/>
      <c r="T15" s="301"/>
      <c r="U15" s="99"/>
      <c r="AF15" s="96" t="s">
        <v>113</v>
      </c>
      <c r="AG15" s="308">
        <v>29094</v>
      </c>
      <c r="AH15" s="309"/>
      <c r="AI15" s="309"/>
      <c r="AJ15" s="355"/>
      <c r="AK15" s="308">
        <v>5680</v>
      </c>
      <c r="AL15" s="309"/>
      <c r="AM15" s="309"/>
      <c r="AN15" s="309"/>
      <c r="AO15" s="343">
        <v>4526</v>
      </c>
      <c r="AP15" s="344"/>
      <c r="AQ15" s="344"/>
      <c r="AR15" s="345"/>
    </row>
    <row r="16" spans="2:21" ht="20.25" customHeight="1">
      <c r="B16" s="101"/>
      <c r="C16" s="356"/>
      <c r="D16" s="356"/>
      <c r="E16" s="356"/>
      <c r="F16" s="356"/>
      <c r="G16" s="299"/>
      <c r="H16" s="299"/>
      <c r="I16" s="356"/>
      <c r="J16" s="356"/>
      <c r="K16" s="356"/>
      <c r="L16" s="356"/>
      <c r="M16" s="299"/>
      <c r="N16" s="299"/>
      <c r="O16" s="300"/>
      <c r="P16" s="300"/>
      <c r="Q16" s="300"/>
      <c r="R16" s="300"/>
      <c r="S16" s="301"/>
      <c r="T16" s="301"/>
      <c r="U16" s="99"/>
    </row>
    <row r="17" spans="2:44" ht="20.25" customHeight="1">
      <c r="B17" s="102"/>
      <c r="C17" s="357"/>
      <c r="D17" s="357"/>
      <c r="E17" s="357"/>
      <c r="F17" s="357"/>
      <c r="G17" s="358"/>
      <c r="H17" s="358"/>
      <c r="I17" s="357"/>
      <c r="J17" s="357"/>
      <c r="K17" s="357"/>
      <c r="L17" s="357"/>
      <c r="M17" s="358"/>
      <c r="N17" s="358"/>
      <c r="O17" s="359"/>
      <c r="P17" s="359"/>
      <c r="Q17" s="359"/>
      <c r="R17" s="359"/>
      <c r="S17" s="354"/>
      <c r="T17" s="354"/>
      <c r="U17" s="98"/>
      <c r="AF17" s="314"/>
      <c r="AG17" s="320" t="s">
        <v>26</v>
      </c>
      <c r="AH17" s="321"/>
      <c r="AI17" s="321"/>
      <c r="AJ17" s="322"/>
      <c r="AK17" s="320" t="s">
        <v>27</v>
      </c>
      <c r="AL17" s="321"/>
      <c r="AM17" s="321"/>
      <c r="AN17" s="322"/>
      <c r="AO17" s="332" t="s">
        <v>28</v>
      </c>
      <c r="AP17" s="333"/>
      <c r="AQ17" s="333"/>
      <c r="AR17" s="334"/>
    </row>
    <row r="18" spans="2:44" ht="20.25" customHeight="1"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55"/>
      <c r="AF18" s="316"/>
      <c r="AG18" s="326"/>
      <c r="AH18" s="327"/>
      <c r="AI18" s="327"/>
      <c r="AJ18" s="328"/>
      <c r="AK18" s="326"/>
      <c r="AL18" s="327"/>
      <c r="AM18" s="327"/>
      <c r="AN18" s="328"/>
      <c r="AO18" s="338"/>
      <c r="AP18" s="339"/>
      <c r="AQ18" s="339"/>
      <c r="AR18" s="340"/>
    </row>
    <row r="19" spans="2:44" ht="14.2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55"/>
      <c r="AF19" s="96" t="s">
        <v>114</v>
      </c>
      <c r="AG19" s="308">
        <v>30167</v>
      </c>
      <c r="AH19" s="309"/>
      <c r="AI19" s="309"/>
      <c r="AJ19" s="355"/>
      <c r="AK19" s="308">
        <v>5687</v>
      </c>
      <c r="AL19" s="309"/>
      <c r="AM19" s="309"/>
      <c r="AN19" s="309"/>
      <c r="AO19" s="343">
        <v>4494</v>
      </c>
      <c r="AP19" s="344"/>
      <c r="AQ19" s="344"/>
      <c r="AR19" s="345"/>
    </row>
    <row r="20" ht="24" customHeight="1"/>
    <row r="21" spans="11:18" ht="14.25" customHeight="1">
      <c r="K21" s="77"/>
      <c r="L21" s="77"/>
      <c r="M21" s="95"/>
      <c r="N21" s="95"/>
      <c r="Q21" s="4"/>
      <c r="R21" s="4"/>
    </row>
    <row r="22" spans="1:18" ht="20.25" customHeight="1">
      <c r="A22" s="7"/>
      <c r="O22" s="103"/>
      <c r="P22" s="103"/>
      <c r="Q22" s="103"/>
      <c r="R22" s="103"/>
    </row>
    <row r="23" spans="1:18" ht="20.25" customHeight="1">
      <c r="A23" s="7"/>
      <c r="O23" s="30"/>
      <c r="P23" s="30"/>
      <c r="Q23" s="30"/>
      <c r="R23" s="30"/>
    </row>
    <row r="24" spans="15:18" ht="20.25" customHeight="1">
      <c r="O24" s="104"/>
      <c r="P24" s="104"/>
      <c r="Q24" s="105"/>
      <c r="R24" s="105"/>
    </row>
    <row r="25" spans="15:18" ht="20.25" customHeight="1">
      <c r="O25" s="104"/>
      <c r="P25" s="104"/>
      <c r="Q25" s="105"/>
      <c r="R25" s="105"/>
    </row>
    <row r="26" spans="2:18" ht="14.25" customHeight="1">
      <c r="B26" s="106"/>
      <c r="C26" s="106"/>
      <c r="D26" s="106"/>
      <c r="E26" s="106"/>
      <c r="F26" s="106"/>
      <c r="G26" s="95"/>
      <c r="H26" s="95"/>
      <c r="I26" s="95"/>
      <c r="J26" s="95"/>
      <c r="K26" s="95"/>
      <c r="L26" s="95"/>
      <c r="M26" s="95"/>
      <c r="N26" s="95"/>
      <c r="O26" s="55"/>
      <c r="P26" s="55"/>
      <c r="Q26" s="55"/>
      <c r="R26" s="55"/>
    </row>
    <row r="27" ht="24" customHeight="1">
      <c r="A27" s="94" t="s">
        <v>129</v>
      </c>
    </row>
    <row r="28" spans="17:20" ht="4.5" customHeight="1">
      <c r="Q28" s="77"/>
      <c r="R28" s="77"/>
      <c r="S28" s="95"/>
      <c r="T28" s="95"/>
    </row>
    <row r="29" spans="2:18" ht="19.5" customHeight="1">
      <c r="B29" s="303"/>
      <c r="C29" s="312" t="s">
        <v>72</v>
      </c>
      <c r="D29" s="341"/>
      <c r="E29" s="341"/>
      <c r="F29" s="341"/>
      <c r="G29" s="341"/>
      <c r="H29" s="341"/>
      <c r="I29" s="341"/>
      <c r="J29" s="313"/>
      <c r="K29" s="312" t="s">
        <v>112</v>
      </c>
      <c r="L29" s="341"/>
      <c r="M29" s="341"/>
      <c r="N29" s="341"/>
      <c r="O29" s="341"/>
      <c r="P29" s="341"/>
      <c r="Q29" s="341"/>
      <c r="R29" s="313"/>
    </row>
    <row r="30" spans="2:18" ht="19.5" customHeight="1">
      <c r="B30" s="303"/>
      <c r="C30" s="312" t="s">
        <v>26</v>
      </c>
      <c r="D30" s="313"/>
      <c r="E30" s="312" t="s">
        <v>38</v>
      </c>
      <c r="F30" s="313"/>
      <c r="G30" s="312" t="s">
        <v>28</v>
      </c>
      <c r="H30" s="313"/>
      <c r="I30" s="304" t="s">
        <v>150</v>
      </c>
      <c r="J30" s="306"/>
      <c r="K30" s="312" t="s">
        <v>26</v>
      </c>
      <c r="L30" s="313"/>
      <c r="M30" s="312" t="s">
        <v>38</v>
      </c>
      <c r="N30" s="313"/>
      <c r="O30" s="312" t="s">
        <v>28</v>
      </c>
      <c r="P30" s="313"/>
      <c r="Q30" s="304" t="s">
        <v>150</v>
      </c>
      <c r="R30" s="306"/>
    </row>
    <row r="31" spans="2:18" ht="19.5" customHeight="1">
      <c r="B31" s="107" t="s">
        <v>31</v>
      </c>
      <c r="C31" s="224">
        <v>5832</v>
      </c>
      <c r="D31" s="117">
        <f>C31/5845</f>
        <v>0.997775876817793</v>
      </c>
      <c r="E31" s="108">
        <v>13</v>
      </c>
      <c r="F31" s="117">
        <f>E31/5845</f>
        <v>0.0022241231822070144</v>
      </c>
      <c r="G31" s="108">
        <v>0</v>
      </c>
      <c r="H31" s="117">
        <f>G31/5845</f>
        <v>0</v>
      </c>
      <c r="I31" s="247" t="s">
        <v>162</v>
      </c>
      <c r="J31" s="251" t="s">
        <v>163</v>
      </c>
      <c r="K31" s="224">
        <v>6225</v>
      </c>
      <c r="L31" s="117">
        <f>K31/6243</f>
        <v>0.9971167707832773</v>
      </c>
      <c r="M31" s="108">
        <v>18</v>
      </c>
      <c r="N31" s="119">
        <f>M31/6243</f>
        <v>0.0028832292167227293</v>
      </c>
      <c r="O31" s="108">
        <v>0</v>
      </c>
      <c r="P31" s="117">
        <f>O31/6243</f>
        <v>0</v>
      </c>
      <c r="Q31" s="247" t="s">
        <v>162</v>
      </c>
      <c r="R31" s="251" t="s">
        <v>163</v>
      </c>
    </row>
    <row r="32" spans="2:18" ht="19.5" customHeight="1">
      <c r="B32" s="107" t="s">
        <v>32</v>
      </c>
      <c r="C32" s="224">
        <v>4793</v>
      </c>
      <c r="D32" s="117">
        <f>C32/4805</f>
        <v>0.9975026014568158</v>
      </c>
      <c r="E32" s="108">
        <v>12</v>
      </c>
      <c r="F32" s="117">
        <f>E32/4805</f>
        <v>0.002497398543184183</v>
      </c>
      <c r="G32" s="108">
        <v>0</v>
      </c>
      <c r="H32" s="117">
        <f>G32/4805</f>
        <v>0</v>
      </c>
      <c r="I32" s="247" t="s">
        <v>162</v>
      </c>
      <c r="J32" s="251" t="s">
        <v>163</v>
      </c>
      <c r="K32" s="224">
        <v>5120</v>
      </c>
      <c r="L32" s="117">
        <f>K32/5139</f>
        <v>0.9963027826425375</v>
      </c>
      <c r="M32" s="108">
        <v>19</v>
      </c>
      <c r="N32" s="119">
        <f>M32/5139</f>
        <v>0.0036972173574625414</v>
      </c>
      <c r="O32" s="108">
        <v>0</v>
      </c>
      <c r="P32" s="117">
        <f>O32/5139</f>
        <v>0</v>
      </c>
      <c r="Q32" s="247" t="s">
        <v>162</v>
      </c>
      <c r="R32" s="251" t="s">
        <v>163</v>
      </c>
    </row>
    <row r="33" spans="2:18" ht="19.5" customHeight="1">
      <c r="B33" s="107" t="s">
        <v>33</v>
      </c>
      <c r="C33" s="224">
        <v>6631</v>
      </c>
      <c r="D33" s="117">
        <f>C33/7160</f>
        <v>0.9261173184357542</v>
      </c>
      <c r="E33" s="108">
        <v>326</v>
      </c>
      <c r="F33" s="117">
        <f>E33/7160</f>
        <v>0.04553072625698324</v>
      </c>
      <c r="G33" s="108">
        <v>203</v>
      </c>
      <c r="H33" s="117">
        <f>G33/7160</f>
        <v>0.02835195530726257</v>
      </c>
      <c r="I33" s="247" t="s">
        <v>162</v>
      </c>
      <c r="J33" s="251" t="s">
        <v>163</v>
      </c>
      <c r="K33" s="224">
        <v>6905</v>
      </c>
      <c r="L33" s="117">
        <f>K33/8625</f>
        <v>0.8005797101449276</v>
      </c>
      <c r="M33" s="108">
        <v>1506</v>
      </c>
      <c r="N33" s="119">
        <f>M33/8625</f>
        <v>0.1746086956521739</v>
      </c>
      <c r="O33" s="108">
        <v>214</v>
      </c>
      <c r="P33" s="117">
        <f>O33/8625</f>
        <v>0.02481159420289855</v>
      </c>
      <c r="Q33" s="247" t="s">
        <v>162</v>
      </c>
      <c r="R33" s="251" t="s">
        <v>163</v>
      </c>
    </row>
    <row r="34" spans="2:18" ht="19.5" customHeight="1">
      <c r="B34" s="107" t="s">
        <v>34</v>
      </c>
      <c r="C34" s="224">
        <v>6618</v>
      </c>
      <c r="D34" s="117">
        <f>C34/7480</f>
        <v>0.8847593582887701</v>
      </c>
      <c r="E34" s="108">
        <v>419</v>
      </c>
      <c r="F34" s="117">
        <f>E34/7480</f>
        <v>0.05601604278074866</v>
      </c>
      <c r="G34" s="108">
        <v>443</v>
      </c>
      <c r="H34" s="117">
        <f>G34/7480</f>
        <v>0.059224598930481286</v>
      </c>
      <c r="I34" s="247" t="s">
        <v>162</v>
      </c>
      <c r="J34" s="251" t="s">
        <v>163</v>
      </c>
      <c r="K34" s="224">
        <v>6893</v>
      </c>
      <c r="L34" s="117">
        <f>K34/8858</f>
        <v>0.7781666290358997</v>
      </c>
      <c r="M34" s="108">
        <v>1549</v>
      </c>
      <c r="N34" s="119">
        <f>M34/8858</f>
        <v>0.17487017385414313</v>
      </c>
      <c r="O34" s="108">
        <v>416</v>
      </c>
      <c r="P34" s="117">
        <f>O34/8858</f>
        <v>0.046963197109957104</v>
      </c>
      <c r="Q34" s="247" t="s">
        <v>162</v>
      </c>
      <c r="R34" s="251" t="s">
        <v>163</v>
      </c>
    </row>
    <row r="35" spans="2:18" ht="19.5" customHeight="1">
      <c r="B35" s="107" t="s">
        <v>35</v>
      </c>
      <c r="C35" s="224">
        <v>3821</v>
      </c>
      <c r="D35" s="117">
        <f>C35/5277</f>
        <v>0.7240856547280652</v>
      </c>
      <c r="E35" s="108">
        <v>519</v>
      </c>
      <c r="F35" s="117">
        <f>E35/5277</f>
        <v>0.09835133598635588</v>
      </c>
      <c r="G35" s="108">
        <v>937</v>
      </c>
      <c r="H35" s="117">
        <f>G35/5277</f>
        <v>0.17756300928557892</v>
      </c>
      <c r="I35" s="247" t="s">
        <v>162</v>
      </c>
      <c r="J35" s="251" t="s">
        <v>163</v>
      </c>
      <c r="K35" s="224">
        <v>3943</v>
      </c>
      <c r="L35" s="117">
        <f>K35/5880</f>
        <v>0.670578231292517</v>
      </c>
      <c r="M35" s="108">
        <v>1035</v>
      </c>
      <c r="N35" s="119">
        <f>M35/5880</f>
        <v>0.1760204081632653</v>
      </c>
      <c r="O35" s="108">
        <v>902</v>
      </c>
      <c r="P35" s="117">
        <f>O35/5880</f>
        <v>0.15340136054421769</v>
      </c>
      <c r="Q35" s="247" t="s">
        <v>162</v>
      </c>
      <c r="R35" s="251" t="s">
        <v>163</v>
      </c>
    </row>
    <row r="36" spans="2:18" ht="19.5" customHeight="1">
      <c r="B36" s="107" t="s">
        <v>36</v>
      </c>
      <c r="C36" s="224">
        <v>2772</v>
      </c>
      <c r="D36" s="117">
        <f>C36/4681</f>
        <v>0.5921811578722496</v>
      </c>
      <c r="E36" s="108">
        <v>368</v>
      </c>
      <c r="F36" s="117">
        <f>E36/4681</f>
        <v>0.07861568041016877</v>
      </c>
      <c r="G36" s="108">
        <v>1541</v>
      </c>
      <c r="H36" s="117">
        <f>G36/4681</f>
        <v>0.32920316171758174</v>
      </c>
      <c r="I36" s="247" t="s">
        <v>162</v>
      </c>
      <c r="J36" s="251" t="s">
        <v>163</v>
      </c>
      <c r="K36" s="224">
        <v>2931</v>
      </c>
      <c r="L36" s="117">
        <f>K36/5266</f>
        <v>0.5565894417014812</v>
      </c>
      <c r="M36" s="108">
        <v>736</v>
      </c>
      <c r="N36" s="119">
        <f>M36/5266</f>
        <v>0.13976452715533613</v>
      </c>
      <c r="O36" s="108">
        <v>1599</v>
      </c>
      <c r="P36" s="117">
        <f>O36/5266</f>
        <v>0.30364603114318267</v>
      </c>
      <c r="Q36" s="247" t="s">
        <v>162</v>
      </c>
      <c r="R36" s="251" t="s">
        <v>163</v>
      </c>
    </row>
    <row r="37" spans="2:18" ht="19.5" customHeight="1" thickBot="1">
      <c r="B37" s="109" t="s">
        <v>37</v>
      </c>
      <c r="C37" s="225">
        <v>1857</v>
      </c>
      <c r="D37" s="117">
        <f>C37/3480</f>
        <v>0.5336206896551724</v>
      </c>
      <c r="E37" s="110">
        <v>288</v>
      </c>
      <c r="F37" s="117">
        <f>E37/3480</f>
        <v>0.08275862068965517</v>
      </c>
      <c r="G37" s="110">
        <v>1335</v>
      </c>
      <c r="H37" s="118">
        <f>G37/3480</f>
        <v>0.38362068965517243</v>
      </c>
      <c r="I37" s="248" t="s">
        <v>162</v>
      </c>
      <c r="J37" s="252" t="s">
        <v>163</v>
      </c>
      <c r="K37" s="225">
        <v>1997</v>
      </c>
      <c r="L37" s="117">
        <f>K37/3852</f>
        <v>0.5184319833852544</v>
      </c>
      <c r="M37" s="110">
        <v>486</v>
      </c>
      <c r="N37" s="120">
        <f>M37/3852</f>
        <v>0.1261682242990654</v>
      </c>
      <c r="O37" s="110">
        <v>1369</v>
      </c>
      <c r="P37" s="118">
        <f>O37/3852</f>
        <v>0.35539979231568014</v>
      </c>
      <c r="Q37" s="248" t="s">
        <v>162</v>
      </c>
      <c r="R37" s="252" t="s">
        <v>164</v>
      </c>
    </row>
    <row r="38" spans="2:18" ht="19.5" customHeight="1" thickTop="1">
      <c r="B38" s="111" t="s">
        <v>17</v>
      </c>
      <c r="C38" s="360">
        <v>32324</v>
      </c>
      <c r="D38" s="361"/>
      <c r="E38" s="294">
        <v>1945</v>
      </c>
      <c r="F38" s="295"/>
      <c r="G38" s="294">
        <v>4459</v>
      </c>
      <c r="H38" s="295"/>
      <c r="I38" s="292" t="s">
        <v>165</v>
      </c>
      <c r="J38" s="293"/>
      <c r="K38" s="360">
        <v>34014</v>
      </c>
      <c r="L38" s="361"/>
      <c r="M38" s="292">
        <v>5349</v>
      </c>
      <c r="N38" s="293"/>
      <c r="O38" s="294">
        <v>4500</v>
      </c>
      <c r="P38" s="295"/>
      <c r="Q38" s="292" t="s">
        <v>162</v>
      </c>
      <c r="R38" s="293"/>
    </row>
    <row r="39" spans="2:21" ht="3.75" customHeight="1">
      <c r="B39" s="106"/>
      <c r="C39" s="106"/>
      <c r="D39" s="106"/>
      <c r="E39" s="106"/>
      <c r="F39" s="106"/>
      <c r="G39" s="106"/>
      <c r="H39" s="10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55"/>
    </row>
    <row r="40" spans="2:21" ht="19.5" customHeight="1">
      <c r="B40" s="303"/>
      <c r="C40" s="304" t="s">
        <v>113</v>
      </c>
      <c r="D40" s="305"/>
      <c r="E40" s="305"/>
      <c r="F40" s="305"/>
      <c r="G40" s="305"/>
      <c r="H40" s="305"/>
      <c r="I40" s="305"/>
      <c r="J40" s="306"/>
      <c r="K40" s="304" t="s">
        <v>114</v>
      </c>
      <c r="L40" s="305"/>
      <c r="M40" s="305"/>
      <c r="N40" s="305"/>
      <c r="O40" s="305"/>
      <c r="P40" s="305"/>
      <c r="Q40" s="305"/>
      <c r="R40" s="306"/>
      <c r="S40" s="95"/>
      <c r="T40" s="95"/>
      <c r="U40" s="55"/>
    </row>
    <row r="41" spans="2:21" ht="19.5" customHeight="1">
      <c r="B41" s="303"/>
      <c r="C41" s="307" t="s">
        <v>26</v>
      </c>
      <c r="D41" s="307"/>
      <c r="E41" s="307" t="s">
        <v>38</v>
      </c>
      <c r="F41" s="307"/>
      <c r="G41" s="307" t="s">
        <v>28</v>
      </c>
      <c r="H41" s="307"/>
      <c r="I41" s="304" t="s">
        <v>150</v>
      </c>
      <c r="J41" s="306"/>
      <c r="K41" s="304" t="s">
        <v>26</v>
      </c>
      <c r="L41" s="306"/>
      <c r="M41" s="304" t="s">
        <v>38</v>
      </c>
      <c r="N41" s="306"/>
      <c r="O41" s="304" t="s">
        <v>28</v>
      </c>
      <c r="P41" s="306"/>
      <c r="Q41" s="304" t="s">
        <v>150</v>
      </c>
      <c r="R41" s="306"/>
      <c r="S41" s="95"/>
      <c r="T41" s="95"/>
      <c r="U41" s="55"/>
    </row>
    <row r="42" spans="2:21" ht="19.5" customHeight="1">
      <c r="B42" s="61" t="s">
        <v>151</v>
      </c>
      <c r="C42" s="247" t="s">
        <v>173</v>
      </c>
      <c r="D42" s="264" t="s">
        <v>173</v>
      </c>
      <c r="E42" s="247" t="s">
        <v>173</v>
      </c>
      <c r="F42" s="264" t="s">
        <v>173</v>
      </c>
      <c r="G42" s="247" t="s">
        <v>173</v>
      </c>
      <c r="H42" s="265" t="s">
        <v>173</v>
      </c>
      <c r="I42" s="115">
        <v>67</v>
      </c>
      <c r="J42" s="121">
        <f>I42/67</f>
        <v>1</v>
      </c>
      <c r="K42" s="247" t="s">
        <v>173</v>
      </c>
      <c r="L42" s="264" t="s">
        <v>156</v>
      </c>
      <c r="M42" s="247" t="s">
        <v>174</v>
      </c>
      <c r="N42" s="264" t="s">
        <v>173</v>
      </c>
      <c r="O42" s="247" t="s">
        <v>174</v>
      </c>
      <c r="P42" s="265" t="s">
        <v>174</v>
      </c>
      <c r="Q42" s="115">
        <v>152</v>
      </c>
      <c r="R42" s="121">
        <f>Q42/152</f>
        <v>1</v>
      </c>
      <c r="S42" s="95"/>
      <c r="T42" s="95"/>
      <c r="U42" s="55"/>
    </row>
    <row r="43" spans="2:21" ht="19.5" customHeight="1">
      <c r="B43" s="107" t="s">
        <v>31</v>
      </c>
      <c r="C43" s="226">
        <v>2440</v>
      </c>
      <c r="D43" s="121">
        <f>C43/7719</f>
        <v>0.3161031221660837</v>
      </c>
      <c r="E43" s="115">
        <v>15</v>
      </c>
      <c r="F43" s="121">
        <f>E43/7719</f>
        <v>0.00194325689856199</v>
      </c>
      <c r="G43" s="115">
        <v>0</v>
      </c>
      <c r="H43" s="121">
        <f>G43/7719</f>
        <v>0</v>
      </c>
      <c r="I43" s="115">
        <v>5264</v>
      </c>
      <c r="J43" s="121">
        <f>I43/7719</f>
        <v>0.6819536209353543</v>
      </c>
      <c r="K43" s="226">
        <v>2637</v>
      </c>
      <c r="L43" s="121">
        <f>K43/8112</f>
        <v>0.3250739644970414</v>
      </c>
      <c r="M43" s="115">
        <v>25</v>
      </c>
      <c r="N43" s="121">
        <f>M43/8112</f>
        <v>0.003081854043392505</v>
      </c>
      <c r="O43" s="115">
        <v>0</v>
      </c>
      <c r="P43" s="121">
        <f>O43/8112</f>
        <v>0</v>
      </c>
      <c r="Q43" s="115">
        <v>5450</v>
      </c>
      <c r="R43" s="121">
        <f>Q43/8112</f>
        <v>0.671844181459566</v>
      </c>
      <c r="S43" s="95"/>
      <c r="T43" s="95"/>
      <c r="U43" s="55"/>
    </row>
    <row r="44" spans="2:21" ht="19.5" customHeight="1">
      <c r="B44" s="107" t="s">
        <v>32</v>
      </c>
      <c r="C44" s="226">
        <v>3006</v>
      </c>
      <c r="D44" s="121">
        <f>C44/7253</f>
        <v>0.4144491934371984</v>
      </c>
      <c r="E44" s="115">
        <v>16</v>
      </c>
      <c r="F44" s="121">
        <f>E44/7253</f>
        <v>0.0022059837308699847</v>
      </c>
      <c r="G44" s="115">
        <v>0</v>
      </c>
      <c r="H44" s="121">
        <f>G44/7253</f>
        <v>0</v>
      </c>
      <c r="I44" s="115">
        <v>4231</v>
      </c>
      <c r="J44" s="121">
        <f>I44/7253</f>
        <v>0.5833448228319316</v>
      </c>
      <c r="K44" s="226">
        <v>3415</v>
      </c>
      <c r="L44" s="121">
        <f>K44/7934</f>
        <v>0.43042601462062013</v>
      </c>
      <c r="M44" s="115">
        <v>19</v>
      </c>
      <c r="N44" s="121">
        <f>M44/7934</f>
        <v>0.0023947567431308295</v>
      </c>
      <c r="O44" s="115">
        <v>0</v>
      </c>
      <c r="P44" s="121">
        <f>O44/7934</f>
        <v>0</v>
      </c>
      <c r="Q44" s="115">
        <v>4500</v>
      </c>
      <c r="R44" s="121">
        <f>Q44/7934</f>
        <v>0.567179228636249</v>
      </c>
      <c r="S44" s="95"/>
      <c r="T44" s="95"/>
      <c r="U44" s="55"/>
    </row>
    <row r="45" spans="2:21" ht="19.5" customHeight="1">
      <c r="B45" s="107" t="s">
        <v>33</v>
      </c>
      <c r="C45" s="226">
        <v>7224</v>
      </c>
      <c r="D45" s="121">
        <f>C45/9057</f>
        <v>0.7976151043391851</v>
      </c>
      <c r="E45" s="115">
        <v>1620</v>
      </c>
      <c r="F45" s="121">
        <f>E45/9057</f>
        <v>0.17886717456111295</v>
      </c>
      <c r="G45" s="115">
        <v>213</v>
      </c>
      <c r="H45" s="121">
        <f>G45/9057</f>
        <v>0.023517721099701887</v>
      </c>
      <c r="I45" s="247" t="s">
        <v>156</v>
      </c>
      <c r="J45" s="249" t="s">
        <v>157</v>
      </c>
      <c r="K45" s="226">
        <v>7211</v>
      </c>
      <c r="L45" s="121">
        <f>K45/8998</f>
        <v>0.8014003111802622</v>
      </c>
      <c r="M45" s="115">
        <v>1566</v>
      </c>
      <c r="N45" s="121">
        <f>M45/8998</f>
        <v>0.17403867526116915</v>
      </c>
      <c r="O45" s="115">
        <v>221</v>
      </c>
      <c r="P45" s="121">
        <f>O45/8998</f>
        <v>0.02456101355856857</v>
      </c>
      <c r="Q45" s="247" t="s">
        <v>156</v>
      </c>
      <c r="R45" s="251" t="s">
        <v>158</v>
      </c>
      <c r="S45" s="95"/>
      <c r="T45" s="95"/>
      <c r="U45" s="55"/>
    </row>
    <row r="46" spans="2:21" ht="19.5" customHeight="1">
      <c r="B46" s="107" t="s">
        <v>34</v>
      </c>
      <c r="C46" s="226">
        <v>7069</v>
      </c>
      <c r="D46" s="121">
        <f>C46/9046</f>
        <v>0.7814503648021225</v>
      </c>
      <c r="E46" s="115">
        <v>1564</v>
      </c>
      <c r="F46" s="121">
        <f>E46/9046</f>
        <v>0.1728940968383816</v>
      </c>
      <c r="G46" s="115">
        <v>413</v>
      </c>
      <c r="H46" s="121">
        <f>G46/9046</f>
        <v>0.04565553835949591</v>
      </c>
      <c r="I46" s="247" t="s">
        <v>156</v>
      </c>
      <c r="J46" s="249" t="s">
        <v>158</v>
      </c>
      <c r="K46" s="226">
        <v>7216</v>
      </c>
      <c r="L46" s="121">
        <f>K46/9197</f>
        <v>0.7846036751114494</v>
      </c>
      <c r="M46" s="115">
        <v>1589</v>
      </c>
      <c r="N46" s="121">
        <f>M46/9197</f>
        <v>0.17277373056431444</v>
      </c>
      <c r="O46" s="115">
        <v>392</v>
      </c>
      <c r="P46" s="121">
        <f>O46/9197</f>
        <v>0.042622594324236165</v>
      </c>
      <c r="Q46" s="247" t="s">
        <v>158</v>
      </c>
      <c r="R46" s="251" t="s">
        <v>156</v>
      </c>
      <c r="S46" s="95"/>
      <c r="T46" s="95"/>
      <c r="U46" s="55"/>
    </row>
    <row r="47" spans="2:21" ht="19.5" customHeight="1">
      <c r="B47" s="107" t="s">
        <v>35</v>
      </c>
      <c r="C47" s="226">
        <v>4134</v>
      </c>
      <c r="D47" s="121">
        <f>C47/6202</f>
        <v>0.6665591744598517</v>
      </c>
      <c r="E47" s="115">
        <v>1148</v>
      </c>
      <c r="F47" s="121">
        <f>E47/6202</f>
        <v>0.18510158013544017</v>
      </c>
      <c r="G47" s="115">
        <v>920</v>
      </c>
      <c r="H47" s="121">
        <f>G47/6202</f>
        <v>0.14833924540470816</v>
      </c>
      <c r="I47" s="247" t="s">
        <v>156</v>
      </c>
      <c r="J47" s="249" t="s">
        <v>157</v>
      </c>
      <c r="K47" s="226">
        <v>4316</v>
      </c>
      <c r="L47" s="121">
        <f>K47/6385</f>
        <v>0.6759592795614722</v>
      </c>
      <c r="M47" s="115">
        <v>1154</v>
      </c>
      <c r="N47" s="121">
        <f>M47/6385</f>
        <v>0.18073610023492562</v>
      </c>
      <c r="O47" s="115">
        <v>915</v>
      </c>
      <c r="P47" s="121">
        <f>O47/6385</f>
        <v>0.14330462020360218</v>
      </c>
      <c r="Q47" s="247" t="s">
        <v>156</v>
      </c>
      <c r="R47" s="251" t="s">
        <v>156</v>
      </c>
      <c r="S47" s="95"/>
      <c r="T47" s="95"/>
      <c r="U47" s="55"/>
    </row>
    <row r="48" spans="2:21" ht="19.5" customHeight="1">
      <c r="B48" s="107" t="s">
        <v>36</v>
      </c>
      <c r="C48" s="226">
        <v>3095</v>
      </c>
      <c r="D48" s="121">
        <f>C48/5456</f>
        <v>0.5672653958944281</v>
      </c>
      <c r="E48" s="115">
        <v>772</v>
      </c>
      <c r="F48" s="121">
        <f>E48/5456</f>
        <v>0.14149560117302054</v>
      </c>
      <c r="G48" s="115">
        <v>1589</v>
      </c>
      <c r="H48" s="121">
        <f>G48/5456</f>
        <v>0.29123900293255134</v>
      </c>
      <c r="I48" s="247" t="s">
        <v>156</v>
      </c>
      <c r="J48" s="249" t="s">
        <v>158</v>
      </c>
      <c r="K48" s="226">
        <v>3266</v>
      </c>
      <c r="L48" s="121">
        <f>K48/5675</f>
        <v>0.5755066079295155</v>
      </c>
      <c r="M48" s="115">
        <v>793</v>
      </c>
      <c r="N48" s="121">
        <f>M48/5675</f>
        <v>0.13973568281938326</v>
      </c>
      <c r="O48" s="115">
        <v>1616</v>
      </c>
      <c r="P48" s="121">
        <f>O48/5675</f>
        <v>0.28475770925110133</v>
      </c>
      <c r="Q48" s="247" t="s">
        <v>158</v>
      </c>
      <c r="R48" s="251" t="s">
        <v>156</v>
      </c>
      <c r="S48" s="95"/>
      <c r="T48" s="95"/>
      <c r="U48" s="55"/>
    </row>
    <row r="49" spans="2:21" ht="19.5" customHeight="1" thickBot="1">
      <c r="B49" s="109" t="s">
        <v>37</v>
      </c>
      <c r="C49" s="227">
        <v>2126</v>
      </c>
      <c r="D49" s="121">
        <f>C49/4062</f>
        <v>0.5233874938453964</v>
      </c>
      <c r="E49" s="116">
        <v>545</v>
      </c>
      <c r="F49" s="121">
        <f>E49/4062</f>
        <v>0.13417035942885278</v>
      </c>
      <c r="G49" s="116">
        <v>1391</v>
      </c>
      <c r="H49" s="122">
        <f>G49/4062</f>
        <v>0.34244214672575085</v>
      </c>
      <c r="I49" s="248" t="s">
        <v>156</v>
      </c>
      <c r="J49" s="250" t="s">
        <v>157</v>
      </c>
      <c r="K49" s="227">
        <v>2106</v>
      </c>
      <c r="L49" s="121">
        <f>K49/3997</f>
        <v>0.5268951713785339</v>
      </c>
      <c r="M49" s="116">
        <v>541</v>
      </c>
      <c r="N49" s="122">
        <f>M49/3997</f>
        <v>0.13535151363522643</v>
      </c>
      <c r="O49" s="116">
        <v>1350</v>
      </c>
      <c r="P49" s="121">
        <f>O49/3997</f>
        <v>0.33775331498623967</v>
      </c>
      <c r="Q49" s="248" t="s">
        <v>156</v>
      </c>
      <c r="R49" s="252" t="s">
        <v>156</v>
      </c>
      <c r="S49" s="95"/>
      <c r="T49" s="95"/>
      <c r="U49" s="55"/>
    </row>
    <row r="50" spans="2:21" ht="19.5" customHeight="1" thickTop="1">
      <c r="B50" s="111" t="s">
        <v>17</v>
      </c>
      <c r="C50" s="296">
        <v>29094</v>
      </c>
      <c r="D50" s="297"/>
      <c r="E50" s="292">
        <v>5680</v>
      </c>
      <c r="F50" s="293"/>
      <c r="G50" s="292">
        <v>4526</v>
      </c>
      <c r="H50" s="293"/>
      <c r="I50" s="292">
        <v>9562</v>
      </c>
      <c r="J50" s="293"/>
      <c r="K50" s="296">
        <v>30167</v>
      </c>
      <c r="L50" s="297"/>
      <c r="M50" s="292">
        <v>5687</v>
      </c>
      <c r="N50" s="293"/>
      <c r="O50" s="292">
        <v>4494</v>
      </c>
      <c r="P50" s="293"/>
      <c r="Q50" s="292">
        <v>10102</v>
      </c>
      <c r="R50" s="293"/>
      <c r="S50" s="95"/>
      <c r="T50" s="95"/>
      <c r="U50" s="55"/>
    </row>
    <row r="51" spans="2:21" ht="19.5" customHeight="1">
      <c r="B51" s="100" t="s">
        <v>149</v>
      </c>
      <c r="C51" s="100"/>
      <c r="D51" s="100"/>
      <c r="E51" s="100"/>
      <c r="F51" s="100"/>
      <c r="G51" s="100"/>
      <c r="H51" s="100"/>
      <c r="I51" s="106"/>
      <c r="J51" s="106"/>
      <c r="K51" s="106"/>
      <c r="L51" s="106"/>
      <c r="M51" s="298" t="s">
        <v>159</v>
      </c>
      <c r="N51" s="298"/>
      <c r="O51" s="298"/>
      <c r="P51" s="298"/>
      <c r="Q51" s="298"/>
      <c r="R51" s="298"/>
      <c r="S51" s="298"/>
      <c r="T51" s="106"/>
      <c r="U51" s="55"/>
    </row>
    <row r="52" spans="2:21" ht="19.5" customHeight="1">
      <c r="B52" s="106"/>
      <c r="C52" s="106"/>
      <c r="D52" s="106"/>
      <c r="E52" s="106"/>
      <c r="F52" s="106"/>
      <c r="G52" s="106"/>
      <c r="H52" s="106"/>
      <c r="I52" s="95"/>
      <c r="J52" s="95"/>
      <c r="K52" s="95"/>
      <c r="L52" s="95"/>
      <c r="M52" s="302" t="s">
        <v>160</v>
      </c>
      <c r="N52" s="302"/>
      <c r="O52" s="302"/>
      <c r="P52" s="302"/>
      <c r="Q52" s="302"/>
      <c r="R52" s="302"/>
      <c r="S52" s="302"/>
      <c r="T52" s="95"/>
      <c r="U52" s="55"/>
    </row>
    <row r="53" ht="24" customHeight="1">
      <c r="A53" s="94" t="s">
        <v>130</v>
      </c>
    </row>
    <row r="54" spans="1:20" ht="3.75" customHeight="1">
      <c r="A54" s="10"/>
      <c r="B54" s="10"/>
      <c r="C54" s="10"/>
      <c r="D54" s="10"/>
      <c r="M54" s="77"/>
      <c r="N54" s="77"/>
      <c r="O54" s="95"/>
      <c r="P54" s="95"/>
      <c r="S54" s="4"/>
      <c r="T54" s="4"/>
    </row>
    <row r="55" spans="1:20" ht="19.5" customHeight="1">
      <c r="A55" s="10"/>
      <c r="B55" s="374"/>
      <c r="C55" s="374"/>
      <c r="D55" s="374"/>
      <c r="E55" s="373" t="s">
        <v>171</v>
      </c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 t="s">
        <v>172</v>
      </c>
      <c r="R55" s="373"/>
      <c r="S55" s="373"/>
      <c r="T55" s="373"/>
    </row>
    <row r="56" spans="1:32" ht="19.5" customHeight="1">
      <c r="A56" s="10"/>
      <c r="B56" s="374"/>
      <c r="C56" s="374"/>
      <c r="D56" s="374"/>
      <c r="E56" s="341" t="s">
        <v>72</v>
      </c>
      <c r="F56" s="341"/>
      <c r="G56" s="341"/>
      <c r="H56" s="313"/>
      <c r="I56" s="312" t="s">
        <v>112</v>
      </c>
      <c r="J56" s="341"/>
      <c r="K56" s="341"/>
      <c r="L56" s="341"/>
      <c r="M56" s="307" t="s">
        <v>113</v>
      </c>
      <c r="N56" s="307"/>
      <c r="O56" s="307"/>
      <c r="P56" s="307"/>
      <c r="Q56" s="306" t="s">
        <v>114</v>
      </c>
      <c r="R56" s="307"/>
      <c r="S56" s="307"/>
      <c r="T56" s="307"/>
      <c r="AC56" s="11"/>
      <c r="AD56" s="11"/>
      <c r="AE56" s="11"/>
      <c r="AF56" s="11"/>
    </row>
    <row r="57" spans="2:32" ht="19.5" customHeight="1">
      <c r="B57" s="374"/>
      <c r="C57" s="374"/>
      <c r="D57" s="374"/>
      <c r="E57" s="341" t="s">
        <v>5</v>
      </c>
      <c r="F57" s="313"/>
      <c r="G57" s="312" t="s">
        <v>29</v>
      </c>
      <c r="H57" s="313"/>
      <c r="I57" s="312" t="s">
        <v>5</v>
      </c>
      <c r="J57" s="313"/>
      <c r="K57" s="312" t="s">
        <v>29</v>
      </c>
      <c r="L57" s="341"/>
      <c r="M57" s="307" t="s">
        <v>5</v>
      </c>
      <c r="N57" s="307"/>
      <c r="O57" s="307" t="s">
        <v>29</v>
      </c>
      <c r="P57" s="307"/>
      <c r="Q57" s="306" t="s">
        <v>5</v>
      </c>
      <c r="R57" s="307"/>
      <c r="S57" s="307" t="s">
        <v>29</v>
      </c>
      <c r="T57" s="307"/>
      <c r="AC57" s="11"/>
      <c r="AD57" s="11"/>
      <c r="AE57" s="11"/>
      <c r="AF57" s="11"/>
    </row>
    <row r="58" spans="2:32" ht="19.5" customHeight="1">
      <c r="B58" s="365" t="s">
        <v>24</v>
      </c>
      <c r="C58" s="366"/>
      <c r="D58" s="367"/>
      <c r="E58" s="346">
        <v>4695</v>
      </c>
      <c r="F58" s="347"/>
      <c r="G58" s="346">
        <v>4459</v>
      </c>
      <c r="H58" s="347"/>
      <c r="I58" s="346">
        <v>4707</v>
      </c>
      <c r="J58" s="347"/>
      <c r="K58" s="346">
        <v>4500</v>
      </c>
      <c r="L58" s="363"/>
      <c r="M58" s="364">
        <v>4851</v>
      </c>
      <c r="N58" s="364"/>
      <c r="O58" s="364">
        <v>4526</v>
      </c>
      <c r="P58" s="364"/>
      <c r="Q58" s="352">
        <v>4574</v>
      </c>
      <c r="R58" s="364"/>
      <c r="S58" s="364">
        <v>4494</v>
      </c>
      <c r="T58" s="364"/>
      <c r="AC58" s="11"/>
      <c r="AD58" s="11"/>
      <c r="AE58" s="11"/>
      <c r="AF58" s="11"/>
    </row>
    <row r="59" spans="2:32" ht="19.5" customHeight="1">
      <c r="B59" s="369" t="s">
        <v>30</v>
      </c>
      <c r="C59" s="370"/>
      <c r="D59" s="371"/>
      <c r="E59" s="346">
        <v>3041</v>
      </c>
      <c r="F59" s="347"/>
      <c r="G59" s="346">
        <v>2876</v>
      </c>
      <c r="H59" s="347"/>
      <c r="I59" s="346">
        <v>3047</v>
      </c>
      <c r="J59" s="347"/>
      <c r="K59" s="346">
        <v>2968</v>
      </c>
      <c r="L59" s="363"/>
      <c r="M59" s="364">
        <v>3142</v>
      </c>
      <c r="N59" s="364"/>
      <c r="O59" s="364">
        <v>2980</v>
      </c>
      <c r="P59" s="364"/>
      <c r="Q59" s="352">
        <v>3190</v>
      </c>
      <c r="R59" s="364"/>
      <c r="S59" s="364">
        <v>2966</v>
      </c>
      <c r="T59" s="364"/>
      <c r="AC59" s="11"/>
      <c r="AD59" s="11"/>
      <c r="AE59" s="11"/>
      <c r="AF59" s="11"/>
    </row>
    <row r="60" spans="2:32" ht="19.5" customHeight="1">
      <c r="B60" s="365" t="s">
        <v>69</v>
      </c>
      <c r="C60" s="366"/>
      <c r="D60" s="367"/>
      <c r="E60" s="348">
        <f aca="true" t="shared" si="0" ref="E60:O60">E59/E58</f>
        <v>0.6477103301384451</v>
      </c>
      <c r="F60" s="349"/>
      <c r="G60" s="348">
        <f>G59/G58</f>
        <v>0.6449876653958286</v>
      </c>
      <c r="H60" s="349"/>
      <c r="I60" s="348">
        <f t="shared" si="0"/>
        <v>0.6473337582324198</v>
      </c>
      <c r="J60" s="349"/>
      <c r="K60" s="348">
        <f t="shared" si="0"/>
        <v>0.6595555555555556</v>
      </c>
      <c r="L60" s="350"/>
      <c r="M60" s="368">
        <f t="shared" si="0"/>
        <v>0.647701504844362</v>
      </c>
      <c r="N60" s="368"/>
      <c r="O60" s="368">
        <f t="shared" si="0"/>
        <v>0.6584180291648255</v>
      </c>
      <c r="P60" s="368"/>
      <c r="Q60" s="311">
        <f>Q59/Q58</f>
        <v>0.6974202011368605</v>
      </c>
      <c r="R60" s="368"/>
      <c r="S60" s="368">
        <f>S59/S58</f>
        <v>0.6599910992434357</v>
      </c>
      <c r="T60" s="368"/>
      <c r="U60" s="12"/>
      <c r="AC60" s="44"/>
      <c r="AD60" s="44"/>
      <c r="AE60" s="44"/>
      <c r="AF60" s="44"/>
    </row>
    <row r="61" spans="2:26" ht="19.5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331" t="s">
        <v>153</v>
      </c>
      <c r="P61" s="331"/>
      <c r="Q61" s="331"/>
      <c r="R61" s="331"/>
      <c r="S61" s="331"/>
      <c r="T61" s="331"/>
      <c r="W61" s="11"/>
      <c r="X61" s="11"/>
      <c r="Y61" s="11"/>
      <c r="Z61" s="11"/>
    </row>
  </sheetData>
  <sheetProtection/>
  <mergeCells count="207">
    <mergeCell ref="B5:B7"/>
    <mergeCell ref="C5:N5"/>
    <mergeCell ref="O5:R5"/>
    <mergeCell ref="B55:D57"/>
    <mergeCell ref="E55:P55"/>
    <mergeCell ref="Q55:T55"/>
    <mergeCell ref="E56:H56"/>
    <mergeCell ref="I56:L56"/>
    <mergeCell ref="M56:P56"/>
    <mergeCell ref="E57:F57"/>
    <mergeCell ref="AO17:AR18"/>
    <mergeCell ref="AG19:AJ19"/>
    <mergeCell ref="AK19:AN19"/>
    <mergeCell ref="AO19:AR19"/>
    <mergeCell ref="Q58:R58"/>
    <mergeCell ref="S58:T58"/>
    <mergeCell ref="K29:R29"/>
    <mergeCell ref="M30:N30"/>
    <mergeCell ref="AK17:AN18"/>
    <mergeCell ref="Q56:T56"/>
    <mergeCell ref="E59:F59"/>
    <mergeCell ref="G59:H59"/>
    <mergeCell ref="Q59:R59"/>
    <mergeCell ref="S59:T59"/>
    <mergeCell ref="Q60:R60"/>
    <mergeCell ref="S60:T60"/>
    <mergeCell ref="O59:P59"/>
    <mergeCell ref="O60:P60"/>
    <mergeCell ref="K58:L58"/>
    <mergeCell ref="M58:N58"/>
    <mergeCell ref="O58:P58"/>
    <mergeCell ref="B60:D60"/>
    <mergeCell ref="E60:F60"/>
    <mergeCell ref="G60:H60"/>
    <mergeCell ref="I60:J60"/>
    <mergeCell ref="K60:L60"/>
    <mergeCell ref="M60:N60"/>
    <mergeCell ref="B59:D59"/>
    <mergeCell ref="K38:L38"/>
    <mergeCell ref="C29:J29"/>
    <mergeCell ref="I38:J38"/>
    <mergeCell ref="I59:J59"/>
    <mergeCell ref="K59:L59"/>
    <mergeCell ref="M59:N59"/>
    <mergeCell ref="B58:D58"/>
    <mergeCell ref="E58:F58"/>
    <mergeCell ref="G58:H58"/>
    <mergeCell ref="I58:J58"/>
    <mergeCell ref="C16:D16"/>
    <mergeCell ref="E16:F16"/>
    <mergeCell ref="G16:H16"/>
    <mergeCell ref="K57:L57"/>
    <mergeCell ref="M57:N57"/>
    <mergeCell ref="O57:P57"/>
    <mergeCell ref="B18:T18"/>
    <mergeCell ref="B29:B30"/>
    <mergeCell ref="E38:F38"/>
    <mergeCell ref="G38:H38"/>
    <mergeCell ref="C38:D38"/>
    <mergeCell ref="G57:H57"/>
    <mergeCell ref="I57:J57"/>
    <mergeCell ref="C17:D17"/>
    <mergeCell ref="E17:F17"/>
    <mergeCell ref="G17:H17"/>
    <mergeCell ref="C50:D50"/>
    <mergeCell ref="I30:J30"/>
    <mergeCell ref="G30:H30"/>
    <mergeCell ref="C30:D30"/>
    <mergeCell ref="AG15:AJ15"/>
    <mergeCell ref="S16:T16"/>
    <mergeCell ref="O15:P15"/>
    <mergeCell ref="AK15:AN15"/>
    <mergeCell ref="I17:J17"/>
    <mergeCell ref="Q17:R17"/>
    <mergeCell ref="S17:T17"/>
    <mergeCell ref="I16:J16"/>
    <mergeCell ref="K16:L16"/>
    <mergeCell ref="M16:N16"/>
    <mergeCell ref="AO15:AR15"/>
    <mergeCell ref="K17:L17"/>
    <mergeCell ref="M17:N17"/>
    <mergeCell ref="O17:P17"/>
    <mergeCell ref="O16:P16"/>
    <mergeCell ref="Q16:R16"/>
    <mergeCell ref="AF17:AF18"/>
    <mergeCell ref="AG17:AJ18"/>
    <mergeCell ref="Q15:R15"/>
    <mergeCell ref="S15:T15"/>
    <mergeCell ref="S14:T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Q13:R13"/>
    <mergeCell ref="M13:N13"/>
    <mergeCell ref="O14:P14"/>
    <mergeCell ref="Q14:R14"/>
    <mergeCell ref="S13:T13"/>
    <mergeCell ref="AF13:AF14"/>
    <mergeCell ref="AG13:AJ14"/>
    <mergeCell ref="AK13:AN14"/>
    <mergeCell ref="AO13:AR14"/>
    <mergeCell ref="C13:D13"/>
    <mergeCell ref="E13:F13"/>
    <mergeCell ref="G13:H13"/>
    <mergeCell ref="I13:J13"/>
    <mergeCell ref="K13:L13"/>
    <mergeCell ref="O10:P10"/>
    <mergeCell ref="Q10:R10"/>
    <mergeCell ref="O9:P9"/>
    <mergeCell ref="O50:P50"/>
    <mergeCell ref="O61:T61"/>
    <mergeCell ref="C12:D12"/>
    <mergeCell ref="E12:F12"/>
    <mergeCell ref="G12:H12"/>
    <mergeCell ref="I12:J12"/>
    <mergeCell ref="K12:L12"/>
    <mergeCell ref="C10:D10"/>
    <mergeCell ref="E10:F10"/>
    <mergeCell ref="G10:H10"/>
    <mergeCell ref="I10:J10"/>
    <mergeCell ref="K10:L10"/>
    <mergeCell ref="M10:N10"/>
    <mergeCell ref="AF9:AF10"/>
    <mergeCell ref="AG9:AJ10"/>
    <mergeCell ref="AK9:AN10"/>
    <mergeCell ref="Q57:R57"/>
    <mergeCell ref="S57:T57"/>
    <mergeCell ref="AO9:AR10"/>
    <mergeCell ref="S11:T11"/>
    <mergeCell ref="AG11:AJ11"/>
    <mergeCell ref="AK11:AN11"/>
    <mergeCell ref="AO11:AR11"/>
    <mergeCell ref="C9:D9"/>
    <mergeCell ref="E9:F9"/>
    <mergeCell ref="G9:H9"/>
    <mergeCell ref="I9:J9"/>
    <mergeCell ref="K9:L9"/>
    <mergeCell ref="M9:N9"/>
    <mergeCell ref="AO7:AR7"/>
    <mergeCell ref="C8:D8"/>
    <mergeCell ref="E8:F8"/>
    <mergeCell ref="G8:H8"/>
    <mergeCell ref="I8:J8"/>
    <mergeCell ref="K8:L8"/>
    <mergeCell ref="E7:F7"/>
    <mergeCell ref="M8:N8"/>
    <mergeCell ref="O8:P8"/>
    <mergeCell ref="Q8:R8"/>
    <mergeCell ref="AO4:AR6"/>
    <mergeCell ref="C6:F6"/>
    <mergeCell ref="G6:J6"/>
    <mergeCell ref="K6:N6"/>
    <mergeCell ref="C7:D7"/>
    <mergeCell ref="G7:H7"/>
    <mergeCell ref="I7:J7"/>
    <mergeCell ref="K7:L7"/>
    <mergeCell ref="M7:N7"/>
    <mergeCell ref="AK4:AN6"/>
    <mergeCell ref="O7:P7"/>
    <mergeCell ref="AF4:AF6"/>
    <mergeCell ref="Q7:R7"/>
    <mergeCell ref="AG7:AJ7"/>
    <mergeCell ref="E41:F41"/>
    <mergeCell ref="AG4:AJ6"/>
    <mergeCell ref="O6:R6"/>
    <mergeCell ref="K30:L30"/>
    <mergeCell ref="O30:P30"/>
    <mergeCell ref="K11:R11"/>
    <mergeCell ref="AK7:AN7"/>
    <mergeCell ref="Q9:R9"/>
    <mergeCell ref="E50:F50"/>
    <mergeCell ref="G50:H50"/>
    <mergeCell ref="I50:J50"/>
    <mergeCell ref="Q38:R38"/>
    <mergeCell ref="Q30:R30"/>
    <mergeCell ref="Q50:R50"/>
    <mergeCell ref="E30:F30"/>
    <mergeCell ref="G41:H41"/>
    <mergeCell ref="M52:S52"/>
    <mergeCell ref="B40:B41"/>
    <mergeCell ref="K40:R40"/>
    <mergeCell ref="I41:J41"/>
    <mergeCell ref="C40:J40"/>
    <mergeCell ref="K41:L41"/>
    <mergeCell ref="M41:N41"/>
    <mergeCell ref="O41:P41"/>
    <mergeCell ref="Q41:R41"/>
    <mergeCell ref="C41:D41"/>
    <mergeCell ref="M38:N38"/>
    <mergeCell ref="O38:P38"/>
    <mergeCell ref="K50:L50"/>
    <mergeCell ref="M50:N50"/>
    <mergeCell ref="M51:S51"/>
    <mergeCell ref="M12:N12"/>
    <mergeCell ref="O12:P12"/>
    <mergeCell ref="Q12:R12"/>
    <mergeCell ref="S12:T12"/>
    <mergeCell ref="O13:P1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="120" zoomScaleNormal="120" zoomScalePageLayoutView="0" workbookViewId="0" topLeftCell="B22">
      <selection activeCell="A25" sqref="A25:E25"/>
    </sheetView>
  </sheetViews>
  <sheetFormatPr defaultColWidth="9.140625" defaultRowHeight="15"/>
  <cols>
    <col min="1" max="1" width="3.8515625" style="0" customWidth="1"/>
    <col min="2" max="3" width="10.00390625" style="0" customWidth="1"/>
    <col min="5" max="10" width="17.8515625" style="0" customWidth="1"/>
    <col min="11" max="11" width="17.8515625" style="31" customWidth="1"/>
    <col min="12" max="12" width="17.8515625" style="0" customWidth="1"/>
    <col min="14" max="14" width="20.421875" style="0" bestFit="1" customWidth="1"/>
  </cols>
  <sheetData>
    <row r="1" spans="1:12" s="15" customFormat="1" ht="18.75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36"/>
      <c r="K1" s="37"/>
      <c r="L1" s="38"/>
    </row>
    <row r="2" spans="1:12" s="1" customFormat="1" ht="13.5">
      <c r="A2" s="5"/>
      <c r="B2" s="10"/>
      <c r="C2" s="5"/>
      <c r="D2" s="5"/>
      <c r="E2" s="5"/>
      <c r="F2" s="5"/>
      <c r="G2" s="5"/>
      <c r="H2" s="5"/>
      <c r="I2" s="392"/>
      <c r="J2" s="392"/>
      <c r="K2" s="32"/>
      <c r="L2" s="5"/>
    </row>
    <row r="3" spans="1:12" s="1" customFormat="1" ht="16.5" customHeight="1">
      <c r="A3" s="383" t="s">
        <v>66</v>
      </c>
      <c r="B3" s="383"/>
      <c r="C3" s="383"/>
      <c r="D3" s="383"/>
      <c r="E3" s="383"/>
      <c r="F3" s="5"/>
      <c r="G3" s="5"/>
      <c r="H3" s="5"/>
      <c r="I3" s="259"/>
      <c r="J3" s="5"/>
      <c r="K3" s="32"/>
      <c r="L3" s="256" t="s">
        <v>48</v>
      </c>
    </row>
    <row r="4" spans="1:12" s="1" customFormat="1" ht="14.25" customHeight="1">
      <c r="A4" s="257"/>
      <c r="B4" s="374"/>
      <c r="C4" s="374"/>
      <c r="D4" s="374"/>
      <c r="E4" s="381" t="s">
        <v>99</v>
      </c>
      <c r="F4" s="381"/>
      <c r="G4" s="381"/>
      <c r="H4" s="381"/>
      <c r="I4" s="381"/>
      <c r="J4" s="381"/>
      <c r="K4" s="397" t="s">
        <v>166</v>
      </c>
      <c r="L4" s="397"/>
    </row>
    <row r="5" spans="1:12" s="1" customFormat="1" ht="13.5">
      <c r="A5" s="5"/>
      <c r="B5" s="374"/>
      <c r="C5" s="374"/>
      <c r="D5" s="374"/>
      <c r="E5" s="382" t="s">
        <v>72</v>
      </c>
      <c r="F5" s="381"/>
      <c r="G5" s="381" t="s">
        <v>112</v>
      </c>
      <c r="H5" s="381"/>
      <c r="I5" s="381" t="s">
        <v>113</v>
      </c>
      <c r="J5" s="381"/>
      <c r="K5" s="390" t="s">
        <v>131</v>
      </c>
      <c r="L5" s="382"/>
    </row>
    <row r="6" spans="1:12" s="11" customFormat="1" ht="13.5">
      <c r="A6" s="6"/>
      <c r="B6" s="374"/>
      <c r="C6" s="374"/>
      <c r="D6" s="374"/>
      <c r="E6" s="255" t="s">
        <v>5</v>
      </c>
      <c r="F6" s="13" t="s">
        <v>29</v>
      </c>
      <c r="G6" s="13" t="s">
        <v>5</v>
      </c>
      <c r="H6" s="13" t="s">
        <v>29</v>
      </c>
      <c r="I6" s="13" t="s">
        <v>5</v>
      </c>
      <c r="J6" s="13" t="s">
        <v>29</v>
      </c>
      <c r="K6" s="13" t="s">
        <v>5</v>
      </c>
      <c r="L6" s="13" t="s">
        <v>29</v>
      </c>
    </row>
    <row r="7" spans="1:12" s="1" customFormat="1" ht="14.25" customHeight="1">
      <c r="A7" s="5"/>
      <c r="B7" s="387" t="s">
        <v>39</v>
      </c>
      <c r="C7" s="387"/>
      <c r="D7" s="387"/>
      <c r="E7" s="131">
        <v>41413288000</v>
      </c>
      <c r="F7" s="132">
        <v>39718789623</v>
      </c>
      <c r="G7" s="131">
        <v>40185139000</v>
      </c>
      <c r="H7" s="131">
        <v>39386053934</v>
      </c>
      <c r="I7" s="131">
        <v>42597433000</v>
      </c>
      <c r="J7" s="131">
        <v>38841928694</v>
      </c>
      <c r="K7" s="131">
        <v>42968957000</v>
      </c>
      <c r="L7" s="132">
        <v>40116631243</v>
      </c>
    </row>
    <row r="8" spans="1:12" s="1" customFormat="1" ht="14.25" customHeight="1">
      <c r="A8" s="5"/>
      <c r="B8" s="387" t="s">
        <v>40</v>
      </c>
      <c r="C8" s="387"/>
      <c r="D8" s="387"/>
      <c r="E8" s="131">
        <v>5594115000</v>
      </c>
      <c r="F8" s="132">
        <v>5217199701</v>
      </c>
      <c r="G8" s="131">
        <v>11198536000</v>
      </c>
      <c r="H8" s="131">
        <v>7876521535</v>
      </c>
      <c r="I8" s="131">
        <v>12354125000</v>
      </c>
      <c r="J8" s="131">
        <v>8796127096</v>
      </c>
      <c r="K8" s="131">
        <v>9461956000</v>
      </c>
      <c r="L8" s="132">
        <v>9250887523</v>
      </c>
    </row>
    <row r="9" spans="1:12" s="1" customFormat="1" ht="14.25" customHeight="1">
      <c r="A9" s="5"/>
      <c r="B9" s="387" t="s">
        <v>41</v>
      </c>
      <c r="C9" s="387"/>
      <c r="D9" s="387"/>
      <c r="E9" s="131">
        <v>15151113000</v>
      </c>
      <c r="F9" s="132">
        <v>14350449743</v>
      </c>
      <c r="G9" s="131">
        <v>15173353000</v>
      </c>
      <c r="H9" s="131">
        <v>14375815999</v>
      </c>
      <c r="I9" s="131">
        <v>15627899000</v>
      </c>
      <c r="J9" s="131">
        <v>14488665663</v>
      </c>
      <c r="K9" s="131">
        <v>14914457000</v>
      </c>
      <c r="L9" s="132">
        <v>14914347133</v>
      </c>
    </row>
    <row r="10" spans="1:12" s="1" customFormat="1" ht="14.25" customHeight="1">
      <c r="A10" s="5"/>
      <c r="B10" s="387" t="s">
        <v>44</v>
      </c>
      <c r="C10" s="387"/>
      <c r="D10" s="387"/>
      <c r="E10" s="131">
        <v>63879000</v>
      </c>
      <c r="F10" s="132">
        <v>61105112</v>
      </c>
      <c r="G10" s="131">
        <v>69710000</v>
      </c>
      <c r="H10" s="131">
        <v>64826650</v>
      </c>
      <c r="I10" s="131">
        <v>76073000</v>
      </c>
      <c r="J10" s="131">
        <v>59466408</v>
      </c>
      <c r="K10" s="131">
        <v>63384000</v>
      </c>
      <c r="L10" s="132">
        <v>62660781</v>
      </c>
    </row>
    <row r="11" spans="1:12" s="1" customFormat="1" ht="14.25" customHeight="1">
      <c r="A11" s="5"/>
      <c r="B11" s="387" t="s">
        <v>43</v>
      </c>
      <c r="C11" s="387"/>
      <c r="D11" s="387"/>
      <c r="E11" s="131">
        <v>1442558000</v>
      </c>
      <c r="F11" s="132">
        <v>1454069162</v>
      </c>
      <c r="G11" s="131">
        <v>1574104000</v>
      </c>
      <c r="H11" s="131">
        <v>1651996372</v>
      </c>
      <c r="I11" s="131">
        <v>1717646000</v>
      </c>
      <c r="J11" s="131">
        <v>1750763253</v>
      </c>
      <c r="K11" s="131">
        <v>1973735000</v>
      </c>
      <c r="L11" s="132">
        <v>1973478023</v>
      </c>
    </row>
    <row r="12" spans="1:12" s="1" customFormat="1" ht="14.25" customHeight="1">
      <c r="A12" s="5"/>
      <c r="B12" s="387" t="s">
        <v>45</v>
      </c>
      <c r="C12" s="387"/>
      <c r="D12" s="387"/>
      <c r="E12" s="131">
        <v>184201000</v>
      </c>
      <c r="F12" s="132">
        <v>176215169</v>
      </c>
      <c r="G12" s="131">
        <v>206112000</v>
      </c>
      <c r="H12" s="131">
        <v>180620978</v>
      </c>
      <c r="I12" s="131">
        <v>230630000</v>
      </c>
      <c r="J12" s="131">
        <v>212034820</v>
      </c>
      <c r="K12" s="131">
        <v>185137000</v>
      </c>
      <c r="L12" s="132">
        <v>234524280</v>
      </c>
    </row>
    <row r="13" spans="1:14" s="1" customFormat="1" ht="14.25" customHeight="1">
      <c r="A13" s="5"/>
      <c r="B13" s="387" t="s">
        <v>42</v>
      </c>
      <c r="C13" s="387"/>
      <c r="D13" s="387"/>
      <c r="E13" s="133">
        <v>1822399000</v>
      </c>
      <c r="F13" s="132">
        <v>1897293307</v>
      </c>
      <c r="G13" s="131">
        <v>1829086000</v>
      </c>
      <c r="H13" s="131">
        <v>1824834899</v>
      </c>
      <c r="I13" s="134">
        <v>1963406000</v>
      </c>
      <c r="J13" s="131">
        <v>1703084076</v>
      </c>
      <c r="K13" s="133">
        <v>1825169000</v>
      </c>
      <c r="L13" s="132">
        <v>1717798357</v>
      </c>
      <c r="N13" s="12"/>
    </row>
    <row r="14" spans="1:14" s="1" customFormat="1" ht="14.25" customHeight="1">
      <c r="A14" s="5"/>
      <c r="B14" s="390" t="s">
        <v>46</v>
      </c>
      <c r="C14" s="391"/>
      <c r="D14" s="382"/>
      <c r="E14" s="131">
        <f aca="true" t="shared" si="0" ref="E14:L14">SUM(E7:E13)</f>
        <v>65671553000</v>
      </c>
      <c r="F14" s="132">
        <f t="shared" si="0"/>
        <v>62875121817</v>
      </c>
      <c r="G14" s="131">
        <f t="shared" si="0"/>
        <v>70236040000</v>
      </c>
      <c r="H14" s="131">
        <f t="shared" si="0"/>
        <v>65360670367</v>
      </c>
      <c r="I14" s="131">
        <f t="shared" si="0"/>
        <v>74567212000</v>
      </c>
      <c r="J14" s="131">
        <f t="shared" si="0"/>
        <v>65852070010</v>
      </c>
      <c r="K14" s="131">
        <f t="shared" si="0"/>
        <v>71392795000</v>
      </c>
      <c r="L14" s="132">
        <f t="shared" si="0"/>
        <v>68270327340</v>
      </c>
      <c r="N14" s="53"/>
    </row>
    <row r="15" spans="1:14" s="1" customFormat="1" ht="13.5">
      <c r="A15" s="5"/>
      <c r="B15" s="381" t="s">
        <v>47</v>
      </c>
      <c r="C15" s="381"/>
      <c r="D15" s="381"/>
      <c r="E15" s="393">
        <f>F14/E14</f>
        <v>0.9574179221405043</v>
      </c>
      <c r="F15" s="394"/>
      <c r="G15" s="378">
        <f>H14/G14</f>
        <v>0.9305859266410805</v>
      </c>
      <c r="H15" s="379"/>
      <c r="I15" s="378">
        <f>J14/I14</f>
        <v>0.8831236711652838</v>
      </c>
      <c r="J15" s="379"/>
      <c r="K15" s="378">
        <f>L14/K14</f>
        <v>0.9562635464825266</v>
      </c>
      <c r="L15" s="379"/>
      <c r="N15" s="54"/>
    </row>
    <row r="16" spans="1:12" s="1" customFormat="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32"/>
      <c r="L16" s="135"/>
    </row>
    <row r="17" spans="1:12" s="1" customFormat="1" ht="16.5" customHeight="1">
      <c r="A17" s="16" t="s">
        <v>67</v>
      </c>
      <c r="B17" s="86"/>
      <c r="C17" s="5"/>
      <c r="D17" s="5"/>
      <c r="E17" s="5"/>
      <c r="F17" s="5"/>
      <c r="G17" s="5"/>
      <c r="H17" s="5"/>
      <c r="I17" s="129"/>
      <c r="J17" s="5"/>
      <c r="K17" s="32"/>
      <c r="L17" s="130" t="s">
        <v>48</v>
      </c>
    </row>
    <row r="18" spans="1:12" s="1" customFormat="1" ht="16.5" customHeight="1">
      <c r="A18" s="16"/>
      <c r="B18" s="398"/>
      <c r="C18" s="398"/>
      <c r="D18" s="398"/>
      <c r="E18" s="381" t="s">
        <v>99</v>
      </c>
      <c r="F18" s="381"/>
      <c r="G18" s="381"/>
      <c r="H18" s="381"/>
      <c r="I18" s="381"/>
      <c r="J18" s="381"/>
      <c r="K18" s="397" t="s">
        <v>166</v>
      </c>
      <c r="L18" s="397"/>
    </row>
    <row r="19" spans="1:12" s="1" customFormat="1" ht="13.5">
      <c r="A19" s="5"/>
      <c r="B19" s="398"/>
      <c r="C19" s="398"/>
      <c r="D19" s="398"/>
      <c r="E19" s="381" t="s">
        <v>72</v>
      </c>
      <c r="F19" s="381"/>
      <c r="G19" s="381" t="s">
        <v>112</v>
      </c>
      <c r="H19" s="381"/>
      <c r="I19" s="381" t="s">
        <v>113</v>
      </c>
      <c r="J19" s="381"/>
      <c r="K19" s="381" t="s">
        <v>131</v>
      </c>
      <c r="L19" s="381"/>
    </row>
    <row r="20" spans="1:12" s="1" customFormat="1" ht="13.5">
      <c r="A20" s="5"/>
      <c r="B20" s="398"/>
      <c r="C20" s="398"/>
      <c r="D20" s="398"/>
      <c r="E20" s="13" t="s">
        <v>5</v>
      </c>
      <c r="F20" s="13" t="s">
        <v>29</v>
      </c>
      <c r="G20" s="13" t="s">
        <v>5</v>
      </c>
      <c r="H20" s="13" t="s">
        <v>29</v>
      </c>
      <c r="I20" s="13" t="s">
        <v>5</v>
      </c>
      <c r="J20" s="13" t="s">
        <v>29</v>
      </c>
      <c r="K20" s="13" t="s">
        <v>5</v>
      </c>
      <c r="L20" s="13" t="s">
        <v>29</v>
      </c>
    </row>
    <row r="21" spans="1:12" s="1" customFormat="1" ht="12.75" customHeight="1">
      <c r="A21" s="5"/>
      <c r="B21" s="380" t="s">
        <v>133</v>
      </c>
      <c r="C21" s="380"/>
      <c r="D21" s="380"/>
      <c r="E21" s="136">
        <v>180000000</v>
      </c>
      <c r="F21" s="136">
        <v>139127396</v>
      </c>
      <c r="G21" s="136">
        <v>240000000</v>
      </c>
      <c r="H21" s="136">
        <v>138433414</v>
      </c>
      <c r="I21" s="137">
        <v>1000000000</v>
      </c>
      <c r="J21" s="137">
        <v>3133735637</v>
      </c>
      <c r="K21" s="131">
        <v>3480000000</v>
      </c>
      <c r="L21" s="131">
        <v>3438961325</v>
      </c>
    </row>
    <row r="22" spans="1:12" s="1" customFormat="1" ht="13.5">
      <c r="A22" s="5"/>
      <c r="B22" s="375" t="s">
        <v>132</v>
      </c>
      <c r="C22" s="376"/>
      <c r="D22" s="377"/>
      <c r="E22" s="132">
        <v>1250000000</v>
      </c>
      <c r="F22" s="132">
        <v>1073979580</v>
      </c>
      <c r="G22" s="131">
        <v>1390000000</v>
      </c>
      <c r="H22" s="131">
        <v>1136736373</v>
      </c>
      <c r="I22" s="131">
        <v>1520000000</v>
      </c>
      <c r="J22" s="131">
        <v>1240727722</v>
      </c>
      <c r="K22" s="131">
        <v>1420000000</v>
      </c>
      <c r="L22" s="131">
        <v>1310021041</v>
      </c>
    </row>
    <row r="23" spans="1:12" ht="13.5">
      <c r="A23" s="138"/>
      <c r="B23" s="381" t="s">
        <v>17</v>
      </c>
      <c r="C23" s="381"/>
      <c r="D23" s="381"/>
      <c r="E23" s="132">
        <f>SUM(E21:E22)</f>
        <v>1430000000</v>
      </c>
      <c r="F23" s="132">
        <f>SUM(F21:F22)</f>
        <v>1213106976</v>
      </c>
      <c r="G23" s="131">
        <f>G21+G22</f>
        <v>1630000000</v>
      </c>
      <c r="H23" s="131">
        <f>H21+H22</f>
        <v>1275169787</v>
      </c>
      <c r="I23" s="131">
        <f>I21+I22</f>
        <v>2520000000</v>
      </c>
      <c r="J23" s="131">
        <f>SUM(J21:J22)</f>
        <v>4374463359</v>
      </c>
      <c r="K23" s="131">
        <f>SUM(K21:K22)</f>
        <v>4900000000</v>
      </c>
      <c r="L23" s="131">
        <f>SUM(L21:L22)</f>
        <v>4748982366</v>
      </c>
    </row>
    <row r="24" spans="1:12" ht="13.5">
      <c r="A24" s="138"/>
      <c r="B24" s="138"/>
      <c r="C24" s="138"/>
      <c r="D24" s="138"/>
      <c r="E24" s="5"/>
      <c r="F24" s="5"/>
      <c r="G24" s="5"/>
      <c r="H24" s="5"/>
      <c r="I24" s="5"/>
      <c r="J24" s="5"/>
      <c r="K24" s="32"/>
      <c r="L24" s="138"/>
    </row>
    <row r="25" spans="1:12" s="5" customFormat="1" ht="16.5" customHeight="1">
      <c r="A25" s="383" t="s">
        <v>68</v>
      </c>
      <c r="B25" s="383"/>
      <c r="C25" s="383"/>
      <c r="D25" s="383"/>
      <c r="E25" s="383"/>
      <c r="K25" s="32"/>
      <c r="L25" s="139" t="s">
        <v>48</v>
      </c>
    </row>
    <row r="26" spans="1:12" s="5" customFormat="1" ht="16.5" customHeight="1">
      <c r="A26" s="257"/>
      <c r="B26" s="374"/>
      <c r="C26" s="374"/>
      <c r="D26" s="374"/>
      <c r="E26" s="381" t="s">
        <v>99</v>
      </c>
      <c r="F26" s="381"/>
      <c r="G26" s="381"/>
      <c r="H26" s="381"/>
      <c r="I26" s="381"/>
      <c r="J26" s="381"/>
      <c r="K26" s="397" t="s">
        <v>166</v>
      </c>
      <c r="L26" s="397"/>
    </row>
    <row r="27" spans="1:12" ht="13.5">
      <c r="A27" s="138"/>
      <c r="B27" s="374"/>
      <c r="C27" s="374"/>
      <c r="D27" s="374"/>
      <c r="E27" s="382" t="s">
        <v>72</v>
      </c>
      <c r="F27" s="381"/>
      <c r="G27" s="381" t="s">
        <v>112</v>
      </c>
      <c r="H27" s="381"/>
      <c r="I27" s="381" t="s">
        <v>113</v>
      </c>
      <c r="J27" s="381"/>
      <c r="K27" s="381" t="s">
        <v>131</v>
      </c>
      <c r="L27" s="381"/>
    </row>
    <row r="28" spans="1:12" ht="13.5">
      <c r="A28" s="138"/>
      <c r="B28" s="374"/>
      <c r="C28" s="374"/>
      <c r="D28" s="374"/>
      <c r="E28" s="255" t="s">
        <v>50</v>
      </c>
      <c r="F28" s="13" t="s">
        <v>51</v>
      </c>
      <c r="G28" s="13" t="s">
        <v>50</v>
      </c>
      <c r="H28" s="13" t="s">
        <v>51</v>
      </c>
      <c r="I28" s="13" t="s">
        <v>50</v>
      </c>
      <c r="J28" s="13" t="s">
        <v>51</v>
      </c>
      <c r="K28" s="13" t="s">
        <v>50</v>
      </c>
      <c r="L28" s="13" t="s">
        <v>51</v>
      </c>
    </row>
    <row r="29" spans="1:12" ht="13.5">
      <c r="A29" s="138"/>
      <c r="B29" s="381" t="s">
        <v>53</v>
      </c>
      <c r="C29" s="381"/>
      <c r="D29" s="381"/>
      <c r="E29" s="131">
        <v>65482482108</v>
      </c>
      <c r="F29" s="131">
        <v>64629459434</v>
      </c>
      <c r="G29" s="140">
        <v>68765688601</v>
      </c>
      <c r="H29" s="140">
        <v>66859921839</v>
      </c>
      <c r="I29" s="131">
        <v>73560071414</v>
      </c>
      <c r="J29" s="131">
        <v>70447388605</v>
      </c>
      <c r="K29" s="132">
        <v>77779106608</v>
      </c>
      <c r="L29" s="132">
        <v>76235191657</v>
      </c>
    </row>
    <row r="30" spans="1:12" ht="13.5">
      <c r="A30" s="138"/>
      <c r="B30" s="381" t="s">
        <v>17</v>
      </c>
      <c r="C30" s="381"/>
      <c r="D30" s="381"/>
      <c r="E30" s="131">
        <v>67244431141</v>
      </c>
      <c r="F30" s="131">
        <v>66391389725</v>
      </c>
      <c r="G30" s="140">
        <v>70309777013</v>
      </c>
      <c r="H30" s="140">
        <v>68404010251</v>
      </c>
      <c r="I30" s="131">
        <v>75163539383</v>
      </c>
      <c r="J30" s="131">
        <v>72050856574</v>
      </c>
      <c r="K30" s="132">
        <v>79316820086</v>
      </c>
      <c r="L30" s="132">
        <v>77772905135</v>
      </c>
    </row>
    <row r="31" spans="1:12" ht="13.5">
      <c r="A31" s="138"/>
      <c r="B31" s="381" t="s">
        <v>52</v>
      </c>
      <c r="C31" s="381"/>
      <c r="D31" s="381"/>
      <c r="E31" s="388">
        <v>853041416</v>
      </c>
      <c r="F31" s="389"/>
      <c r="G31" s="384">
        <f>G30-H30</f>
        <v>1905766762</v>
      </c>
      <c r="H31" s="385"/>
      <c r="I31" s="384">
        <f>I30-J30</f>
        <v>3112682809</v>
      </c>
      <c r="J31" s="385"/>
      <c r="K31" s="395">
        <f>K30-L30</f>
        <v>1543914951</v>
      </c>
      <c r="L31" s="396"/>
    </row>
    <row r="32" spans="1:12" ht="14.25" customHeight="1">
      <c r="A32" s="138"/>
      <c r="B32" s="381" t="s">
        <v>60</v>
      </c>
      <c r="C32" s="381"/>
      <c r="D32" s="381"/>
      <c r="E32" s="388">
        <v>612981215</v>
      </c>
      <c r="F32" s="389"/>
      <c r="G32" s="386">
        <v>1052725346</v>
      </c>
      <c r="H32" s="385"/>
      <c r="I32" s="386">
        <v>1206916047</v>
      </c>
      <c r="J32" s="385"/>
      <c r="K32" s="395">
        <v>1568767858</v>
      </c>
      <c r="L32" s="396"/>
    </row>
    <row r="33" spans="1:12" ht="14.25" customHeight="1">
      <c r="A33" s="138"/>
      <c r="B33" s="141" t="s">
        <v>61</v>
      </c>
      <c r="C33" s="30"/>
      <c r="D33" s="30"/>
      <c r="E33" s="142"/>
      <c r="F33" s="142"/>
      <c r="G33" s="142"/>
      <c r="H33" s="142"/>
      <c r="I33" s="142"/>
      <c r="J33" s="142"/>
      <c r="K33" s="32"/>
      <c r="L33" s="138"/>
    </row>
    <row r="34" spans="1:12" ht="13.5">
      <c r="A34" s="138"/>
      <c r="B34" s="138"/>
      <c r="C34" s="138"/>
      <c r="D34" s="138"/>
      <c r="E34" s="5"/>
      <c r="F34" s="5"/>
      <c r="G34" s="5"/>
      <c r="H34" s="5"/>
      <c r="I34" s="5"/>
      <c r="J34" s="5"/>
      <c r="K34" s="32"/>
      <c r="L34" s="138"/>
    </row>
    <row r="35" spans="1:11" s="5" customFormat="1" ht="16.5" customHeight="1">
      <c r="A35" s="383" t="s">
        <v>134</v>
      </c>
      <c r="B35" s="383"/>
      <c r="C35" s="383"/>
      <c r="D35" s="383"/>
      <c r="E35" s="383"/>
      <c r="F35" s="139" t="s">
        <v>48</v>
      </c>
      <c r="K35" s="32"/>
    </row>
    <row r="36" spans="1:12" ht="13.5">
      <c r="A36" s="138"/>
      <c r="B36" s="381" t="s">
        <v>49</v>
      </c>
      <c r="C36" s="381"/>
      <c r="D36" s="381"/>
      <c r="E36" s="388">
        <v>945800000</v>
      </c>
      <c r="F36" s="389"/>
      <c r="G36" s="5"/>
      <c r="H36" s="5"/>
      <c r="I36" s="5"/>
      <c r="J36" s="5"/>
      <c r="K36" s="32"/>
      <c r="L36" s="138"/>
    </row>
    <row r="37" spans="5:10" ht="13.5">
      <c r="E37" s="1"/>
      <c r="F37" s="1"/>
      <c r="G37" s="1"/>
      <c r="H37" s="1"/>
      <c r="I37" s="1"/>
      <c r="J37" s="1"/>
    </row>
    <row r="38" spans="5:10" ht="13.5">
      <c r="E38" s="1"/>
      <c r="F38" s="1"/>
      <c r="G38" s="1"/>
      <c r="H38" s="1"/>
      <c r="I38" s="1"/>
      <c r="J38" s="1"/>
    </row>
    <row r="39" spans="5:10" ht="13.5">
      <c r="E39" s="1"/>
      <c r="F39" s="1"/>
      <c r="G39" s="1"/>
      <c r="H39" s="1"/>
      <c r="I39" s="1"/>
      <c r="J39" s="1"/>
    </row>
    <row r="40" spans="5:10" ht="13.5">
      <c r="E40" s="1"/>
      <c r="F40" s="1"/>
      <c r="G40" s="1"/>
      <c r="H40" s="1"/>
      <c r="I40" s="1"/>
      <c r="J40" s="1"/>
    </row>
    <row r="41" spans="5:10" ht="13.5">
      <c r="E41" s="1"/>
      <c r="F41" s="1"/>
      <c r="G41" s="1"/>
      <c r="H41" s="1"/>
      <c r="I41" s="1"/>
      <c r="J41" s="1"/>
    </row>
    <row r="42" spans="5:10" ht="13.5">
      <c r="E42" s="1"/>
      <c r="F42" s="1"/>
      <c r="G42" s="1"/>
      <c r="H42" s="1"/>
      <c r="I42" s="1"/>
      <c r="J42" s="1"/>
    </row>
    <row r="43" spans="5:10" ht="13.5">
      <c r="E43" s="1"/>
      <c r="F43" s="1"/>
      <c r="G43" s="1"/>
      <c r="H43" s="1"/>
      <c r="I43" s="1"/>
      <c r="J43" s="1"/>
    </row>
    <row r="44" spans="5:10" ht="13.5">
      <c r="E44" s="1"/>
      <c r="F44" s="1"/>
      <c r="G44" s="1"/>
      <c r="H44" s="1"/>
      <c r="I44" s="1"/>
      <c r="J44" s="1"/>
    </row>
    <row r="45" spans="5:10" ht="13.5">
      <c r="E45" s="1"/>
      <c r="F45" s="1"/>
      <c r="G45" s="1"/>
      <c r="H45" s="1"/>
      <c r="I45" s="1"/>
      <c r="J45" s="1"/>
    </row>
    <row r="46" spans="5:10" ht="13.5">
      <c r="E46" s="1"/>
      <c r="F46" s="1"/>
      <c r="G46" s="1"/>
      <c r="H46" s="1"/>
      <c r="I46" s="1"/>
      <c r="J46" s="1"/>
    </row>
    <row r="47" spans="5:10" ht="13.5">
      <c r="E47" s="1"/>
      <c r="F47" s="1"/>
      <c r="G47" s="1"/>
      <c r="H47" s="1"/>
      <c r="I47" s="1"/>
      <c r="J47" s="1"/>
    </row>
    <row r="48" spans="5:10" ht="13.5">
      <c r="E48" s="1"/>
      <c r="F48" s="1"/>
      <c r="G48" s="1"/>
      <c r="H48" s="1"/>
      <c r="I48" s="1"/>
      <c r="J48" s="1"/>
    </row>
    <row r="49" spans="5:10" ht="13.5">
      <c r="E49" s="1"/>
      <c r="F49" s="1"/>
      <c r="G49" s="1"/>
      <c r="H49" s="1"/>
      <c r="I49" s="1"/>
      <c r="J49" s="1"/>
    </row>
    <row r="50" spans="5:10" ht="13.5">
      <c r="E50" s="1"/>
      <c r="F50" s="1"/>
      <c r="G50" s="1"/>
      <c r="H50" s="1"/>
      <c r="I50" s="1"/>
      <c r="J50" s="1"/>
    </row>
    <row r="51" spans="5:10" ht="13.5">
      <c r="E51" s="1"/>
      <c r="F51" s="1"/>
      <c r="G51" s="1"/>
      <c r="H51" s="1"/>
      <c r="I51" s="1"/>
      <c r="J51" s="1"/>
    </row>
    <row r="52" spans="5:10" ht="13.5">
      <c r="E52" s="1"/>
      <c r="F52" s="1"/>
      <c r="G52" s="1"/>
      <c r="H52" s="1"/>
      <c r="I52" s="1"/>
      <c r="J52" s="1"/>
    </row>
    <row r="53" spans="5:10" ht="13.5">
      <c r="E53" s="1"/>
      <c r="F53" s="1"/>
      <c r="G53" s="1"/>
      <c r="H53" s="1"/>
      <c r="I53" s="1"/>
      <c r="J53" s="1"/>
    </row>
    <row r="54" spans="5:10" ht="13.5">
      <c r="E54" s="1"/>
      <c r="F54" s="1"/>
      <c r="G54" s="1"/>
      <c r="H54" s="1"/>
      <c r="I54" s="1"/>
      <c r="J54" s="1"/>
    </row>
    <row r="55" spans="5:10" ht="13.5">
      <c r="E55" s="1"/>
      <c r="F55" s="1"/>
      <c r="G55" s="1"/>
      <c r="H55" s="1"/>
      <c r="I55" s="1"/>
      <c r="J55" s="1"/>
    </row>
    <row r="56" spans="5:10" ht="13.5">
      <c r="E56" s="1"/>
      <c r="F56" s="1"/>
      <c r="G56" s="1"/>
      <c r="H56" s="1"/>
      <c r="I56" s="1"/>
      <c r="J56" s="1"/>
    </row>
    <row r="57" spans="5:10" ht="13.5">
      <c r="E57" s="1"/>
      <c r="F57" s="1"/>
      <c r="G57" s="1"/>
      <c r="H57" s="1"/>
      <c r="I57" s="1"/>
      <c r="J57" s="1"/>
    </row>
    <row r="58" spans="5:10" ht="13.5">
      <c r="E58" s="1"/>
      <c r="F58" s="1"/>
      <c r="G58" s="1"/>
      <c r="H58" s="1"/>
      <c r="I58" s="1"/>
      <c r="J58" s="1"/>
    </row>
    <row r="59" spans="5:10" ht="13.5">
      <c r="E59" s="1"/>
      <c r="F59" s="1"/>
      <c r="G59" s="1"/>
      <c r="H59" s="1"/>
      <c r="I59" s="1"/>
      <c r="J59" s="1"/>
    </row>
    <row r="60" spans="5:10" ht="13.5">
      <c r="E60" s="1"/>
      <c r="F60" s="1"/>
      <c r="G60" s="1"/>
      <c r="H60" s="1"/>
      <c r="I60" s="1"/>
      <c r="J60" s="1"/>
    </row>
    <row r="61" spans="5:10" ht="13.5">
      <c r="E61" s="1"/>
      <c r="F61" s="1"/>
      <c r="G61" s="1"/>
      <c r="H61" s="1"/>
      <c r="I61" s="1"/>
      <c r="J61" s="1"/>
    </row>
    <row r="62" spans="5:10" ht="13.5">
      <c r="E62" s="1"/>
      <c r="F62" s="1"/>
      <c r="G62" s="1"/>
      <c r="H62" s="1"/>
      <c r="I62" s="1"/>
      <c r="J62" s="1"/>
    </row>
    <row r="63" spans="5:10" ht="13.5">
      <c r="E63" s="1"/>
      <c r="F63" s="1"/>
      <c r="G63" s="1"/>
      <c r="H63" s="1"/>
      <c r="I63" s="1"/>
      <c r="J63" s="1"/>
    </row>
    <row r="64" spans="5:10" ht="13.5">
      <c r="E64" s="1"/>
      <c r="F64" s="1"/>
      <c r="G64" s="1"/>
      <c r="H64" s="1"/>
      <c r="I64" s="1"/>
      <c r="J64" s="1"/>
    </row>
    <row r="65" spans="5:10" ht="13.5">
      <c r="E65" s="1"/>
      <c r="F65" s="1"/>
      <c r="G65" s="1"/>
      <c r="H65" s="1"/>
      <c r="I65" s="1"/>
      <c r="J65" s="1"/>
    </row>
    <row r="66" spans="5:10" ht="13.5">
      <c r="E66" s="1"/>
      <c r="F66" s="1"/>
      <c r="G66" s="1"/>
      <c r="H66" s="1"/>
      <c r="I66" s="1"/>
      <c r="J66" s="1"/>
    </row>
    <row r="67" spans="5:10" ht="13.5">
      <c r="E67" s="1"/>
      <c r="F67" s="1"/>
      <c r="G67" s="1"/>
      <c r="H67" s="1"/>
      <c r="I67" s="1"/>
      <c r="J67" s="1"/>
    </row>
    <row r="68" spans="5:10" ht="13.5">
      <c r="E68" s="1"/>
      <c r="F68" s="1"/>
      <c r="G68" s="1"/>
      <c r="H68" s="1"/>
      <c r="I68" s="1"/>
      <c r="J68" s="1"/>
    </row>
    <row r="69" spans="5:10" ht="13.5">
      <c r="E69" s="1"/>
      <c r="F69" s="1"/>
      <c r="G69" s="1"/>
      <c r="H69" s="1"/>
      <c r="I69" s="1"/>
      <c r="J69" s="1"/>
    </row>
    <row r="70" spans="5:10" ht="13.5">
      <c r="E70" s="1"/>
      <c r="F70" s="1"/>
      <c r="G70" s="1"/>
      <c r="H70" s="1"/>
      <c r="I70" s="1"/>
      <c r="J70" s="1"/>
    </row>
    <row r="71" spans="5:10" ht="13.5">
      <c r="E71" s="1"/>
      <c r="F71" s="1"/>
      <c r="G71" s="1"/>
      <c r="H71" s="1"/>
      <c r="I71" s="1"/>
      <c r="J71" s="1"/>
    </row>
    <row r="72" spans="5:10" ht="13.5">
      <c r="E72" s="1"/>
      <c r="F72" s="1"/>
      <c r="G72" s="1"/>
      <c r="H72" s="1"/>
      <c r="I72" s="1"/>
      <c r="J72" s="1"/>
    </row>
    <row r="73" spans="5:10" ht="13.5">
      <c r="E73" s="1"/>
      <c r="F73" s="1"/>
      <c r="G73" s="1"/>
      <c r="H73" s="1"/>
      <c r="I73" s="1"/>
      <c r="J73" s="1"/>
    </row>
    <row r="74" spans="5:10" ht="13.5">
      <c r="E74" s="1"/>
      <c r="F74" s="1"/>
      <c r="G74" s="1"/>
      <c r="H74" s="1"/>
      <c r="I74" s="1"/>
      <c r="J74" s="1"/>
    </row>
    <row r="75" spans="5:10" ht="13.5">
      <c r="E75" s="1"/>
      <c r="F75" s="1"/>
      <c r="G75" s="1"/>
      <c r="H75" s="1"/>
      <c r="I75" s="1"/>
      <c r="J75" s="1"/>
    </row>
    <row r="76" spans="5:10" ht="13.5">
      <c r="E76" s="1"/>
      <c r="F76" s="1"/>
      <c r="G76" s="1"/>
      <c r="H76" s="1"/>
      <c r="I76" s="1"/>
      <c r="J76" s="1"/>
    </row>
    <row r="77" spans="5:10" ht="13.5">
      <c r="E77" s="1"/>
      <c r="F77" s="1"/>
      <c r="G77" s="1"/>
      <c r="H77" s="1"/>
      <c r="I77" s="1"/>
      <c r="J77" s="1"/>
    </row>
    <row r="78" spans="5:10" ht="13.5">
      <c r="E78" s="1"/>
      <c r="F78" s="1"/>
      <c r="G78" s="1"/>
      <c r="H78" s="1"/>
      <c r="I78" s="1"/>
      <c r="J78" s="1"/>
    </row>
    <row r="79" spans="5:10" ht="13.5">
      <c r="E79" s="1"/>
      <c r="F79" s="1"/>
      <c r="G79" s="1"/>
      <c r="H79" s="1"/>
      <c r="I79" s="1"/>
      <c r="J79" s="1"/>
    </row>
    <row r="80" spans="5:10" ht="13.5">
      <c r="E80" s="1"/>
      <c r="F80" s="1"/>
      <c r="G80" s="1"/>
      <c r="H80" s="1"/>
      <c r="I80" s="1"/>
      <c r="J80" s="1"/>
    </row>
    <row r="81" spans="5:10" ht="13.5">
      <c r="E81" s="1"/>
      <c r="F81" s="1"/>
      <c r="G81" s="1"/>
      <c r="H81" s="1"/>
      <c r="I81" s="1"/>
      <c r="J81" s="1"/>
    </row>
    <row r="82" spans="5:10" ht="13.5">
      <c r="E82" s="1"/>
      <c r="F82" s="1"/>
      <c r="G82" s="1"/>
      <c r="H82" s="1"/>
      <c r="I82" s="1"/>
      <c r="J82" s="1"/>
    </row>
    <row r="83" spans="5:10" ht="13.5">
      <c r="E83" s="1"/>
      <c r="F83" s="1"/>
      <c r="G83" s="1"/>
      <c r="H83" s="1"/>
      <c r="I83" s="1"/>
      <c r="J83" s="1"/>
    </row>
    <row r="84" spans="5:10" ht="13.5">
      <c r="E84" s="1"/>
      <c r="F84" s="1"/>
      <c r="G84" s="1"/>
      <c r="H84" s="1"/>
      <c r="I84" s="1"/>
      <c r="J84" s="1"/>
    </row>
  </sheetData>
  <sheetProtection/>
  <mergeCells count="55">
    <mergeCell ref="E4:J4"/>
    <mergeCell ref="K4:L4"/>
    <mergeCell ref="B4:D6"/>
    <mergeCell ref="B18:D20"/>
    <mergeCell ref="E18:J18"/>
    <mergeCell ref="K18:L18"/>
    <mergeCell ref="K5:L5"/>
    <mergeCell ref="K19:L19"/>
    <mergeCell ref="B11:D11"/>
    <mergeCell ref="B7:D7"/>
    <mergeCell ref="K31:L31"/>
    <mergeCell ref="K32:L32"/>
    <mergeCell ref="I31:J31"/>
    <mergeCell ref="I5:J5"/>
    <mergeCell ref="I32:J32"/>
    <mergeCell ref="I19:J19"/>
    <mergeCell ref="I15:J15"/>
    <mergeCell ref="K26:L26"/>
    <mergeCell ref="B8:D8"/>
    <mergeCell ref="E19:F19"/>
    <mergeCell ref="B9:D9"/>
    <mergeCell ref="B14:D14"/>
    <mergeCell ref="I2:J2"/>
    <mergeCell ref="B12:D12"/>
    <mergeCell ref="B13:D13"/>
    <mergeCell ref="B15:D15"/>
    <mergeCell ref="E15:F15"/>
    <mergeCell ref="E5:F5"/>
    <mergeCell ref="G5:H5"/>
    <mergeCell ref="B10:D10"/>
    <mergeCell ref="G15:H15"/>
    <mergeCell ref="A3:E3"/>
    <mergeCell ref="B36:D36"/>
    <mergeCell ref="E36:F36"/>
    <mergeCell ref="E32:F32"/>
    <mergeCell ref="E31:F31"/>
    <mergeCell ref="B31:D31"/>
    <mergeCell ref="A35:E35"/>
    <mergeCell ref="B32:D32"/>
    <mergeCell ref="A25:E25"/>
    <mergeCell ref="G27:H27"/>
    <mergeCell ref="I27:J27"/>
    <mergeCell ref="B23:D23"/>
    <mergeCell ref="G31:H31"/>
    <mergeCell ref="G32:H32"/>
    <mergeCell ref="B29:D29"/>
    <mergeCell ref="B30:D30"/>
    <mergeCell ref="B22:D22"/>
    <mergeCell ref="K15:L15"/>
    <mergeCell ref="B21:D21"/>
    <mergeCell ref="G19:H19"/>
    <mergeCell ref="B26:D28"/>
    <mergeCell ref="E26:J26"/>
    <mergeCell ref="E27:F27"/>
    <mergeCell ref="K27:L27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1" r:id="rId1"/>
  <headerFooter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0"/>
  <sheetViews>
    <sheetView tabSelected="1" view="pageBreakPreview" zoomScaleNormal="90" zoomScaleSheetLayoutView="100" zoomScalePageLayoutView="0" workbookViewId="0" topLeftCell="A46">
      <selection activeCell="A1" sqref="A1"/>
    </sheetView>
  </sheetViews>
  <sheetFormatPr defaultColWidth="9.140625" defaultRowHeight="15"/>
  <cols>
    <col min="1" max="1" width="7.28125" style="0" customWidth="1"/>
    <col min="2" max="2" width="14.57421875" style="0" customWidth="1"/>
    <col min="3" max="8" width="11.8515625" style="0" customWidth="1"/>
    <col min="9" max="9" width="14.57421875" style="0" customWidth="1"/>
    <col min="10" max="11" width="11.8515625" style="0" customWidth="1"/>
    <col min="14" max="15" width="9.57421875" style="0" customWidth="1"/>
    <col min="16" max="19" width="16.57421875" style="0" customWidth="1"/>
    <col min="20" max="20" width="16.140625" style="0" bestFit="1" customWidth="1"/>
  </cols>
  <sheetData>
    <row r="2" spans="1:11" ht="21" customHeight="1">
      <c r="A2" s="25" t="s">
        <v>135</v>
      </c>
      <c r="B2" s="26"/>
      <c r="C2" s="26"/>
      <c r="D2" s="26"/>
      <c r="E2" s="26"/>
      <c r="F2" s="26"/>
      <c r="G2" s="26"/>
      <c r="H2" s="26"/>
      <c r="I2" s="26"/>
      <c r="J2" s="39"/>
      <c r="K2" s="39"/>
    </row>
    <row r="3" ht="8.25" customHeight="1">
      <c r="A3" s="8"/>
    </row>
    <row r="4" spans="2:8" s="28" customFormat="1" ht="17.25" customHeight="1">
      <c r="B4" s="27" t="s">
        <v>155</v>
      </c>
      <c r="F4" s="229"/>
      <c r="G4" s="230"/>
      <c r="H4" s="230"/>
    </row>
    <row r="5" spans="1:16" ht="15.75" customHeight="1" thickBot="1">
      <c r="A5" s="8"/>
      <c r="G5" s="77"/>
      <c r="H5" s="77"/>
      <c r="I5" s="41"/>
      <c r="J5" s="399" t="s">
        <v>136</v>
      </c>
      <c r="K5" s="399"/>
      <c r="L5" s="41"/>
      <c r="M5" s="400"/>
      <c r="N5" s="400"/>
      <c r="O5" s="400"/>
      <c r="P5" s="400"/>
    </row>
    <row r="6" spans="1:16" ht="15.75" customHeight="1">
      <c r="A6" s="8"/>
      <c r="B6" s="404" t="s">
        <v>99</v>
      </c>
      <c r="C6" s="405"/>
      <c r="D6" s="405"/>
      <c r="E6" s="405"/>
      <c r="F6" s="405"/>
      <c r="G6" s="405"/>
      <c r="H6" s="406"/>
      <c r="I6" s="404" t="s">
        <v>168</v>
      </c>
      <c r="J6" s="405"/>
      <c r="K6" s="406"/>
      <c r="L6" s="41"/>
      <c r="M6" s="258"/>
      <c r="N6" s="258"/>
      <c r="O6" s="258"/>
      <c r="P6" s="258"/>
    </row>
    <row r="7" spans="2:13" s="5" customFormat="1" ht="15.75" customHeight="1">
      <c r="B7" s="401"/>
      <c r="C7" s="381" t="s">
        <v>72</v>
      </c>
      <c r="D7" s="403"/>
      <c r="E7" s="381" t="s">
        <v>112</v>
      </c>
      <c r="F7" s="403"/>
      <c r="G7" s="381" t="s">
        <v>113</v>
      </c>
      <c r="H7" s="403"/>
      <c r="I7" s="401"/>
      <c r="J7" s="381" t="s">
        <v>114</v>
      </c>
      <c r="K7" s="403"/>
      <c r="M7" s="48"/>
    </row>
    <row r="8" spans="2:11" s="6" customFormat="1" ht="15.75" customHeight="1">
      <c r="B8" s="402"/>
      <c r="C8" s="260" t="s">
        <v>5</v>
      </c>
      <c r="D8" s="261" t="s">
        <v>6</v>
      </c>
      <c r="E8" s="262" t="s">
        <v>5</v>
      </c>
      <c r="F8" s="261" t="s">
        <v>6</v>
      </c>
      <c r="G8" s="262" t="s">
        <v>5</v>
      </c>
      <c r="H8" s="261" t="s">
        <v>6</v>
      </c>
      <c r="I8" s="402"/>
      <c r="J8" s="254" t="s">
        <v>5</v>
      </c>
      <c r="K8" s="263" t="s">
        <v>6</v>
      </c>
    </row>
    <row r="9" spans="2:15" s="1" customFormat="1" ht="14.25" customHeight="1">
      <c r="B9" s="407" t="s">
        <v>73</v>
      </c>
      <c r="C9" s="143">
        <v>52883</v>
      </c>
      <c r="D9" s="231">
        <v>56136</v>
      </c>
      <c r="E9" s="238">
        <v>53910</v>
      </c>
      <c r="F9" s="231">
        <v>55098</v>
      </c>
      <c r="G9" s="238">
        <v>54527</v>
      </c>
      <c r="H9" s="231">
        <v>54816</v>
      </c>
      <c r="I9" s="407" t="s">
        <v>73</v>
      </c>
      <c r="J9" s="143">
        <v>57008</v>
      </c>
      <c r="K9" s="231">
        <v>55717</v>
      </c>
      <c r="M9" s="49">
        <v>52906</v>
      </c>
      <c r="N9" s="42"/>
      <c r="O9" s="42"/>
    </row>
    <row r="10" spans="2:15" s="1" customFormat="1" ht="14.25" customHeight="1">
      <c r="B10" s="408"/>
      <c r="C10" s="144">
        <f aca="true" t="shared" si="0" ref="C10:H10">C9/C41</f>
        <v>0.23789451901968547</v>
      </c>
      <c r="D10" s="232">
        <f t="shared" si="0"/>
        <v>0.24876913872947642</v>
      </c>
      <c r="E10" s="239">
        <f t="shared" si="0"/>
        <v>0.23789351055098096</v>
      </c>
      <c r="F10" s="148">
        <f t="shared" si="0"/>
        <v>0.24050914710003535</v>
      </c>
      <c r="G10" s="239">
        <f t="shared" si="0"/>
        <v>0.2378941306330086</v>
      </c>
      <c r="H10" s="148">
        <f t="shared" si="0"/>
        <v>0.23665226157120592</v>
      </c>
      <c r="I10" s="408"/>
      <c r="J10" s="145">
        <f>J9/J41</f>
        <v>0.24540046318218212</v>
      </c>
      <c r="K10" s="244">
        <f>K9/K41</f>
        <v>0.23932494018702027</v>
      </c>
      <c r="M10" s="50">
        <v>18673</v>
      </c>
      <c r="N10" s="42"/>
      <c r="O10" s="42"/>
    </row>
    <row r="11" spans="2:15" s="1" customFormat="1" ht="14.25" customHeight="1">
      <c r="B11" s="409" t="s">
        <v>74</v>
      </c>
      <c r="C11" s="146">
        <v>15040</v>
      </c>
      <c r="D11" s="231">
        <v>17432</v>
      </c>
      <c r="E11" s="240">
        <v>15332</v>
      </c>
      <c r="F11" s="231">
        <v>17582</v>
      </c>
      <c r="G11" s="240">
        <v>15507</v>
      </c>
      <c r="H11" s="231">
        <v>18251</v>
      </c>
      <c r="I11" s="409" t="s">
        <v>74</v>
      </c>
      <c r="J11" s="235">
        <v>17913</v>
      </c>
      <c r="K11" s="233">
        <v>19464</v>
      </c>
      <c r="M11" s="50">
        <v>20451</v>
      </c>
      <c r="N11" s="42"/>
      <c r="O11" s="42"/>
    </row>
    <row r="12" spans="2:15" s="1" customFormat="1" ht="14.25" customHeight="1">
      <c r="B12" s="409"/>
      <c r="C12" s="234">
        <f aca="true" t="shared" si="1" ref="C12:H12">C11/C41</f>
        <v>0.06765753769748444</v>
      </c>
      <c r="D12" s="148">
        <f t="shared" si="1"/>
        <v>0.0772506702709889</v>
      </c>
      <c r="E12" s="239">
        <f t="shared" si="1"/>
        <v>0.06765689674953887</v>
      </c>
      <c r="F12" s="148">
        <f>F11/F41</f>
        <v>0.07674746495903338</v>
      </c>
      <c r="G12" s="239">
        <f t="shared" si="1"/>
        <v>0.06765500181059042</v>
      </c>
      <c r="H12" s="148">
        <f t="shared" si="1"/>
        <v>0.07879342575043928</v>
      </c>
      <c r="I12" s="409"/>
      <c r="J12" s="234">
        <f>J11/J41</f>
        <v>0.07710950212220088</v>
      </c>
      <c r="K12" s="148">
        <f>K11/K41</f>
        <v>0.08360501527002823</v>
      </c>
      <c r="M12" s="50">
        <v>22897</v>
      </c>
      <c r="N12" s="42"/>
      <c r="O12" s="42"/>
    </row>
    <row r="13" spans="2:15" s="1" customFormat="1" ht="14.25" customHeight="1">
      <c r="B13" s="409" t="s">
        <v>75</v>
      </c>
      <c r="C13" s="235">
        <v>18766</v>
      </c>
      <c r="D13" s="231">
        <v>21123</v>
      </c>
      <c r="E13" s="241">
        <v>19131</v>
      </c>
      <c r="F13" s="231">
        <v>20465</v>
      </c>
      <c r="G13" s="241">
        <v>19350</v>
      </c>
      <c r="H13" s="231">
        <v>20871</v>
      </c>
      <c r="I13" s="409" t="s">
        <v>75</v>
      </c>
      <c r="J13" s="235">
        <v>21043</v>
      </c>
      <c r="K13" s="231">
        <v>21694</v>
      </c>
      <c r="M13" s="50">
        <v>28898</v>
      </c>
      <c r="N13" s="42"/>
      <c r="O13" s="42"/>
    </row>
    <row r="14" spans="2:15" s="1" customFormat="1" ht="14.25" customHeight="1">
      <c r="B14" s="409"/>
      <c r="C14" s="234">
        <f aca="true" t="shared" si="2" ref="C14:H14">C13/C41</f>
        <v>0.08441897290099687</v>
      </c>
      <c r="D14" s="148">
        <f t="shared" si="2"/>
        <v>0.09360749817198821</v>
      </c>
      <c r="E14" s="239">
        <f t="shared" si="2"/>
        <v>0.08442108607588233</v>
      </c>
      <c r="F14" s="148">
        <f t="shared" si="2"/>
        <v>0.08933209364046288</v>
      </c>
      <c r="G14" s="239">
        <f t="shared" si="2"/>
        <v>0.08442150545140419</v>
      </c>
      <c r="H14" s="148">
        <f t="shared" si="2"/>
        <v>0.0901045196886427</v>
      </c>
      <c r="I14" s="409"/>
      <c r="J14" s="234">
        <f>J13/J41</f>
        <v>0.09058311020808761</v>
      </c>
      <c r="K14" s="148">
        <f>K13/K41</f>
        <v>0.09318368276140528</v>
      </c>
      <c r="M14" s="50">
        <v>14894</v>
      </c>
      <c r="N14" s="42"/>
      <c r="O14" s="42"/>
    </row>
    <row r="15" spans="2:15" s="1" customFormat="1" ht="14.25" customHeight="1">
      <c r="B15" s="409" t="s">
        <v>76</v>
      </c>
      <c r="C15" s="235">
        <v>34226</v>
      </c>
      <c r="D15" s="231">
        <v>31396</v>
      </c>
      <c r="E15" s="241">
        <v>34891</v>
      </c>
      <c r="F15" s="231">
        <v>31861</v>
      </c>
      <c r="G15" s="241">
        <v>35290</v>
      </c>
      <c r="H15" s="231">
        <v>31069</v>
      </c>
      <c r="I15" s="409" t="s">
        <v>76</v>
      </c>
      <c r="J15" s="235">
        <v>30637</v>
      </c>
      <c r="K15" s="231">
        <v>29249</v>
      </c>
      <c r="M15" s="50">
        <v>5557</v>
      </c>
      <c r="N15" s="42"/>
      <c r="O15" s="42"/>
    </row>
    <row r="16" spans="2:15" s="1" customFormat="1" ht="14.25" customHeight="1">
      <c r="B16" s="409"/>
      <c r="C16" s="234">
        <f aca="true" t="shared" si="3" ref="C16:H16">C15/C41</f>
        <v>0.15396588332673553</v>
      </c>
      <c r="D16" s="148">
        <f t="shared" si="3"/>
        <v>0.13913274689237995</v>
      </c>
      <c r="E16" s="239">
        <f t="shared" si="3"/>
        <v>0.1539666569585286</v>
      </c>
      <c r="F16" s="148">
        <f t="shared" si="3"/>
        <v>0.13907695262539888</v>
      </c>
      <c r="G16" s="239">
        <f t="shared" si="3"/>
        <v>0.1539656293219666</v>
      </c>
      <c r="H16" s="148">
        <f t="shared" si="3"/>
        <v>0.1341314418191002</v>
      </c>
      <c r="I16" s="409"/>
      <c r="J16" s="234">
        <f>J15/J41</f>
        <v>0.13188208655824646</v>
      </c>
      <c r="K16" s="148">
        <f>K15/K41</f>
        <v>0.1256351773342096</v>
      </c>
      <c r="M16" s="50">
        <v>2668</v>
      </c>
      <c r="N16" s="42"/>
      <c r="O16" s="42"/>
    </row>
    <row r="17" spans="2:15" s="1" customFormat="1" ht="14.25" customHeight="1">
      <c r="B17" s="409" t="s">
        <v>77</v>
      </c>
      <c r="C17" s="235">
        <v>20454</v>
      </c>
      <c r="D17" s="231">
        <v>20788</v>
      </c>
      <c r="E17" s="241">
        <v>20851</v>
      </c>
      <c r="F17" s="231">
        <v>21595</v>
      </c>
      <c r="G17" s="241">
        <v>21090</v>
      </c>
      <c r="H17" s="231">
        <v>22996</v>
      </c>
      <c r="I17" s="409" t="s">
        <v>77</v>
      </c>
      <c r="J17" s="235">
        <v>22462</v>
      </c>
      <c r="K17" s="231">
        <v>23374</v>
      </c>
      <c r="M17" s="50">
        <v>1334</v>
      </c>
      <c r="N17" s="42"/>
      <c r="O17" s="42"/>
    </row>
    <row r="18" spans="2:15" s="1" customFormat="1" ht="14.25" customHeight="1">
      <c r="B18" s="409"/>
      <c r="C18" s="234">
        <f aca="true" t="shared" si="4" ref="C18:H18">C17/C41</f>
        <v>0.09201245186598049</v>
      </c>
      <c r="D18" s="148">
        <f t="shared" si="4"/>
        <v>0.09212293102302187</v>
      </c>
      <c r="E18" s="239">
        <f t="shared" si="4"/>
        <v>0.09201108492855693</v>
      </c>
      <c r="F18" s="148">
        <f t="shared" si="4"/>
        <v>0.09426467442784245</v>
      </c>
      <c r="G18" s="239">
        <f t="shared" si="4"/>
        <v>0.0920128966392824</v>
      </c>
      <c r="H18" s="148">
        <f t="shared" si="4"/>
        <v>0.09927859397058252</v>
      </c>
      <c r="I18" s="409"/>
      <c r="J18" s="234">
        <f>J17/J41</f>
        <v>0.09669143285149759</v>
      </c>
      <c r="K18" s="148">
        <f>K17/K41</f>
        <v>0.10039989862934852</v>
      </c>
      <c r="M18" s="50">
        <v>889</v>
      </c>
      <c r="N18" s="42"/>
      <c r="O18" s="42"/>
    </row>
    <row r="19" spans="2:15" s="1" customFormat="1" ht="14.25" customHeight="1">
      <c r="B19" s="409" t="s">
        <v>78</v>
      </c>
      <c r="C19" s="235">
        <v>22809</v>
      </c>
      <c r="D19" s="231">
        <v>24060</v>
      </c>
      <c r="E19" s="241">
        <v>23253</v>
      </c>
      <c r="F19" s="231">
        <v>25804</v>
      </c>
      <c r="G19" s="241">
        <v>23519</v>
      </c>
      <c r="H19" s="231">
        <v>26747</v>
      </c>
      <c r="I19" s="409" t="s">
        <v>78</v>
      </c>
      <c r="J19" s="235">
        <v>26660</v>
      </c>
      <c r="K19" s="231">
        <v>27550</v>
      </c>
      <c r="M19" s="50">
        <v>667</v>
      </c>
      <c r="N19" s="42"/>
      <c r="O19" s="42"/>
    </row>
    <row r="20" spans="2:15" s="1" customFormat="1" ht="14.25" customHeight="1">
      <c r="B20" s="409"/>
      <c r="C20" s="234">
        <f>C19/C41</f>
        <v>0.10260643466369165</v>
      </c>
      <c r="D20" s="148">
        <f>D19/D41</f>
        <v>0.1066229421018812</v>
      </c>
      <c r="E20" s="239">
        <f>E19/E41</f>
        <v>0.10261060658211761</v>
      </c>
      <c r="F20" s="148">
        <f>F19/F41</f>
        <v>0.11263744658189612</v>
      </c>
      <c r="G20" s="239">
        <f>G19/$G$41</f>
        <v>0.10261030422282041</v>
      </c>
      <c r="H20" s="148">
        <f>H19/H41</f>
        <v>0.11547245403249133</v>
      </c>
      <c r="I20" s="409"/>
      <c r="J20" s="234">
        <f>J19/$J$41</f>
        <v>0.11476242542164214</v>
      </c>
      <c r="K20" s="148">
        <f>K19/$K$41</f>
        <v>0.11833734950109318</v>
      </c>
      <c r="M20" s="42">
        <v>3112</v>
      </c>
      <c r="N20" s="42"/>
      <c r="O20" s="42"/>
    </row>
    <row r="21" spans="2:15" s="1" customFormat="1" ht="14.25" customHeight="1">
      <c r="B21" s="409" t="s">
        <v>79</v>
      </c>
      <c r="C21" s="235">
        <v>28828</v>
      </c>
      <c r="D21" s="233">
        <v>28093</v>
      </c>
      <c r="E21" s="241">
        <v>29388</v>
      </c>
      <c r="F21" s="233">
        <v>28517</v>
      </c>
      <c r="G21" s="241">
        <v>29724</v>
      </c>
      <c r="H21" s="233">
        <v>28708</v>
      </c>
      <c r="I21" s="409" t="s">
        <v>79</v>
      </c>
      <c r="J21" s="235">
        <v>28872</v>
      </c>
      <c r="K21" s="233">
        <v>28406</v>
      </c>
      <c r="M21" s="50"/>
      <c r="N21" s="42"/>
      <c r="O21" s="42"/>
    </row>
    <row r="22" spans="2:15" s="1" customFormat="1" ht="14.25" customHeight="1">
      <c r="B22" s="409"/>
      <c r="C22" s="236">
        <f>C21/C41</f>
        <v>0.12968294526217297</v>
      </c>
      <c r="D22" s="149">
        <f>D21/D41</f>
        <v>0.12449535795794466</v>
      </c>
      <c r="E22" s="239">
        <f>E21/E41</f>
        <v>0.12968307342000052</v>
      </c>
      <c r="F22" s="149">
        <f>F21/F41</f>
        <v>0.12448000558734815</v>
      </c>
      <c r="G22" s="239">
        <f>G21/$G$41</f>
        <v>0.12968190325775392</v>
      </c>
      <c r="H22" s="149">
        <f>H21/H41</f>
        <v>0.12393850564043674</v>
      </c>
      <c r="I22" s="409"/>
      <c r="J22" s="236">
        <f>J21/$J$41</f>
        <v>0.12428434909128477</v>
      </c>
      <c r="K22" s="149">
        <f>K21/$K$41</f>
        <v>0.12201418330047378</v>
      </c>
      <c r="M22" s="50"/>
      <c r="N22" s="42"/>
      <c r="O22" s="42"/>
    </row>
    <row r="23" spans="2:15" s="1" customFormat="1" ht="14.25" customHeight="1">
      <c r="B23" s="409" t="s">
        <v>80</v>
      </c>
      <c r="C23" s="146">
        <v>14899</v>
      </c>
      <c r="D23" s="231">
        <v>12855</v>
      </c>
      <c r="E23" s="240">
        <v>15188</v>
      </c>
      <c r="F23" s="231">
        <v>13508</v>
      </c>
      <c r="G23" s="240">
        <v>15362</v>
      </c>
      <c r="H23" s="231">
        <v>13620</v>
      </c>
      <c r="I23" s="409" t="s">
        <v>80</v>
      </c>
      <c r="J23" s="146">
        <v>13449</v>
      </c>
      <c r="K23" s="231">
        <v>13206</v>
      </c>
      <c r="M23" s="68"/>
      <c r="N23" s="87"/>
      <c r="O23" s="42"/>
    </row>
    <row r="24" spans="2:15" s="1" customFormat="1" ht="14.25" customHeight="1">
      <c r="B24" s="409"/>
      <c r="C24" s="234">
        <f>C23/C41</f>
        <v>0.06702324828157052</v>
      </c>
      <c r="D24" s="148">
        <f>D23/D41</f>
        <v>0.056967494626753226</v>
      </c>
      <c r="E24" s="239">
        <f>E23/E41</f>
        <v>0.0670214549851289</v>
      </c>
      <c r="F24" s="148">
        <f>F23/F41</f>
        <v>0.05896398343002065</v>
      </c>
      <c r="G24" s="239">
        <f>G23/$G$41</f>
        <v>0.06702238587826724</v>
      </c>
      <c r="H24" s="148">
        <f>H23/H41</f>
        <v>0.058800419632950685</v>
      </c>
      <c r="I24" s="409"/>
      <c r="J24" s="234">
        <f>J23/$J$41</f>
        <v>0.05789346809811197</v>
      </c>
      <c r="K24" s="148">
        <f>K23/$K$41</f>
        <v>0.056724611161939616</v>
      </c>
      <c r="M24" s="88"/>
      <c r="N24" s="88"/>
      <c r="O24" s="42"/>
    </row>
    <row r="25" spans="2:15" s="1" customFormat="1" ht="14.25" customHeight="1">
      <c r="B25" s="409" t="s">
        <v>81</v>
      </c>
      <c r="C25" s="235">
        <v>5547</v>
      </c>
      <c r="D25" s="233">
        <v>5109</v>
      </c>
      <c r="E25" s="241">
        <v>5654</v>
      </c>
      <c r="F25" s="233">
        <v>5608</v>
      </c>
      <c r="G25" s="241">
        <v>5719</v>
      </c>
      <c r="H25" s="233">
        <v>5468</v>
      </c>
      <c r="I25" s="409" t="s">
        <v>81</v>
      </c>
      <c r="J25" s="235">
        <v>5354</v>
      </c>
      <c r="K25" s="233">
        <v>5373</v>
      </c>
      <c r="M25" s="42"/>
      <c r="N25" s="42"/>
      <c r="O25" s="42"/>
    </row>
    <row r="26" spans="2:15" s="1" customFormat="1" ht="14.25" customHeight="1">
      <c r="B26" s="409"/>
      <c r="C26" s="236">
        <f>C25/C41</f>
        <v>0.02495321553244323</v>
      </c>
      <c r="D26" s="149">
        <f>D25/D41</f>
        <v>0.022640756907668785</v>
      </c>
      <c r="E26" s="239">
        <f>E25/E41</f>
        <v>0.02494991483315241</v>
      </c>
      <c r="F26" s="149">
        <f>F25/F41</f>
        <v>0.024479569075774043</v>
      </c>
      <c r="G26" s="239">
        <f>G25/$G$41</f>
        <v>0.02495124494452613</v>
      </c>
      <c r="H26" s="149">
        <f>H25/H41</f>
        <v>0.02360651208171618</v>
      </c>
      <c r="I26" s="409"/>
      <c r="J26" s="236">
        <f>J25/$J$41</f>
        <v>0.023047187760970443</v>
      </c>
      <c r="K26" s="149">
        <f>K25/$K$41</f>
        <v>0.023079004677654214</v>
      </c>
      <c r="M26" s="42"/>
      <c r="N26" s="42"/>
      <c r="O26" s="42"/>
    </row>
    <row r="27" spans="2:15" s="1" customFormat="1" ht="14.25" customHeight="1">
      <c r="B27" s="409" t="s">
        <v>82</v>
      </c>
      <c r="C27" s="146">
        <v>2672</v>
      </c>
      <c r="D27" s="231">
        <v>2536</v>
      </c>
      <c r="E27" s="240">
        <v>2724</v>
      </c>
      <c r="F27" s="231">
        <v>2651</v>
      </c>
      <c r="G27" s="240">
        <v>2755</v>
      </c>
      <c r="H27" s="231">
        <v>2776</v>
      </c>
      <c r="I27" s="409" t="s">
        <v>82</v>
      </c>
      <c r="J27" s="146">
        <v>2746</v>
      </c>
      <c r="K27" s="231">
        <v>2633</v>
      </c>
      <c r="M27" s="42"/>
      <c r="N27" s="42"/>
      <c r="O27" s="42"/>
    </row>
    <row r="28" spans="2:15" s="1" customFormat="1" ht="14.25" customHeight="1">
      <c r="B28" s="409"/>
      <c r="C28" s="234">
        <f>C27/C41</f>
        <v>0.012020009356893511</v>
      </c>
      <c r="D28" s="148">
        <f>D27/D41</f>
        <v>0.011238394894861625</v>
      </c>
      <c r="E28" s="239">
        <f>E27/E41</f>
        <v>0.012020440043421853</v>
      </c>
      <c r="F28" s="148">
        <f>F27/F41</f>
        <v>0.011571921829507309</v>
      </c>
      <c r="G28" s="239">
        <f>G27/$G$41</f>
        <v>0.012019702714140493</v>
      </c>
      <c r="H28" s="148">
        <f>H27/H41</f>
        <v>0.011984578920783487</v>
      </c>
      <c r="I28" s="409"/>
      <c r="J28" s="234">
        <f>J27/$J$41</f>
        <v>0.011820615911771543</v>
      </c>
      <c r="K28" s="148">
        <f>K27/$K$41</f>
        <v>0.011309700226365819</v>
      </c>
      <c r="M28" s="42"/>
      <c r="N28" s="42"/>
      <c r="O28" s="42"/>
    </row>
    <row r="29" spans="2:15" s="1" customFormat="1" ht="14.25" customHeight="1">
      <c r="B29" s="409" t="s">
        <v>83</v>
      </c>
      <c r="C29" s="235">
        <v>1420</v>
      </c>
      <c r="D29" s="233">
        <v>1355</v>
      </c>
      <c r="E29" s="241">
        <v>1448</v>
      </c>
      <c r="F29" s="233">
        <v>1359</v>
      </c>
      <c r="G29" s="241">
        <v>1464</v>
      </c>
      <c r="H29" s="233">
        <v>1369</v>
      </c>
      <c r="I29" s="409" t="s">
        <v>83</v>
      </c>
      <c r="J29" s="235">
        <v>1332</v>
      </c>
      <c r="K29" s="233">
        <v>1284</v>
      </c>
      <c r="M29" s="42"/>
      <c r="N29" s="42"/>
      <c r="O29" s="42"/>
    </row>
    <row r="30" spans="2:15" s="1" customFormat="1" ht="14.25" customHeight="1">
      <c r="B30" s="409"/>
      <c r="C30" s="236">
        <f>C29/C41</f>
        <v>0.0063878792240976</v>
      </c>
      <c r="D30" s="149">
        <f>D29/D41</f>
        <v>0.006004741751789236</v>
      </c>
      <c r="E30" s="239">
        <f>E29/E41</f>
        <v>0.0063897199643446565</v>
      </c>
      <c r="F30" s="149">
        <f>F29/F41</f>
        <v>0.0059321922920786245</v>
      </c>
      <c r="G30" s="239">
        <f>G29/$G$41</f>
        <v>0.006387239482214767</v>
      </c>
      <c r="H30" s="149">
        <f>H29/H41</f>
        <v>0.005910262443282635</v>
      </c>
      <c r="I30" s="409"/>
      <c r="J30" s="236">
        <f>J29/$J$41</f>
        <v>0.005733816603962016</v>
      </c>
      <c r="K30" s="149">
        <f>K29/$K$41</f>
        <v>0.0055152506990709125</v>
      </c>
      <c r="M30" s="42"/>
      <c r="N30" s="42"/>
      <c r="O30" s="42"/>
    </row>
    <row r="31" spans="2:15" s="1" customFormat="1" ht="14.25" customHeight="1">
      <c r="B31" s="409" t="s">
        <v>84</v>
      </c>
      <c r="C31" s="146">
        <v>899</v>
      </c>
      <c r="D31" s="231">
        <v>909</v>
      </c>
      <c r="E31" s="240">
        <v>916</v>
      </c>
      <c r="F31" s="231">
        <v>973</v>
      </c>
      <c r="G31" s="240">
        <v>927</v>
      </c>
      <c r="H31" s="231">
        <v>918</v>
      </c>
      <c r="I31" s="409" t="s">
        <v>84</v>
      </c>
      <c r="J31" s="146">
        <v>897</v>
      </c>
      <c r="K31" s="231">
        <v>907</v>
      </c>
      <c r="M31" s="42"/>
      <c r="N31" s="42"/>
      <c r="O31" s="42"/>
    </row>
    <row r="32" spans="2:15" s="1" customFormat="1" ht="14.25" customHeight="1">
      <c r="B32" s="409"/>
      <c r="C32" s="234">
        <f>C31/C41</f>
        <v>0.004044157339763199</v>
      </c>
      <c r="D32" s="148">
        <f>D31/D41</f>
        <v>0.0040282732489862845</v>
      </c>
      <c r="E32" s="239">
        <f>E31/E41</f>
        <v>0.0040421156680522825</v>
      </c>
      <c r="F32" s="148">
        <f>F31/F41</f>
        <v>0.004247257616035689</v>
      </c>
      <c r="G32" s="239">
        <f>G31/$G$41</f>
        <v>0.004044379098369596</v>
      </c>
      <c r="H32" s="148">
        <f>H31/H41</f>
        <v>0.003963200089797998</v>
      </c>
      <c r="I32" s="409"/>
      <c r="J32" s="234">
        <f>J31/$J$41</f>
        <v>0.0038612864067221683</v>
      </c>
      <c r="K32" s="148">
        <f>K31/$K$41</f>
        <v>0.0038958974953717425</v>
      </c>
      <c r="M32" s="42"/>
      <c r="N32" s="42"/>
      <c r="O32" s="42"/>
    </row>
    <row r="33" spans="2:15" s="1" customFormat="1" ht="14.25" customHeight="1">
      <c r="B33" s="409" t="s">
        <v>85</v>
      </c>
      <c r="C33" s="235">
        <v>635</v>
      </c>
      <c r="D33" s="233">
        <v>643</v>
      </c>
      <c r="E33" s="241">
        <v>647</v>
      </c>
      <c r="F33" s="233">
        <v>672</v>
      </c>
      <c r="G33" s="241">
        <v>655</v>
      </c>
      <c r="H33" s="233">
        <v>628</v>
      </c>
      <c r="I33" s="409" t="s">
        <v>85</v>
      </c>
      <c r="J33" s="235">
        <v>617</v>
      </c>
      <c r="K33" s="233">
        <v>624</v>
      </c>
      <c r="M33" s="42"/>
      <c r="N33" s="42"/>
      <c r="O33" s="42"/>
    </row>
    <row r="34" spans="2:11" s="1" customFormat="1" ht="14.25" customHeight="1">
      <c r="B34" s="409"/>
      <c r="C34" s="236">
        <f>C33/C41</f>
        <v>0.0028565516248605463</v>
      </c>
      <c r="D34" s="149">
        <f>D33/D41</f>
        <v>0.0028494826172697258</v>
      </c>
      <c r="E34" s="239">
        <f>E33/E41</f>
        <v>0.0028550751498142217</v>
      </c>
      <c r="F34" s="149">
        <f>F33/F41</f>
        <v>0.002933357777981483</v>
      </c>
      <c r="G34" s="239">
        <f>G33/$G$41</f>
        <v>0.0028576788667012787</v>
      </c>
      <c r="H34" s="149">
        <f>H33/H41</f>
        <v>0.0027112087760273883</v>
      </c>
      <c r="I34" s="409"/>
      <c r="J34" s="236">
        <f>J33/$J$41</f>
        <v>0.0026559796130965195</v>
      </c>
      <c r="K34" s="149">
        <f>K33/$K$41</f>
        <v>0.00268030875095035</v>
      </c>
    </row>
    <row r="35" spans="2:11" s="1" customFormat="1" ht="14.25" customHeight="1">
      <c r="B35" s="410" t="s">
        <v>86</v>
      </c>
      <c r="C35" s="146">
        <v>3218</v>
      </c>
      <c r="D35" s="231">
        <v>3220</v>
      </c>
      <c r="E35" s="240">
        <v>3281</v>
      </c>
      <c r="F35" s="231">
        <v>3396</v>
      </c>
      <c r="G35" s="240">
        <v>3318</v>
      </c>
      <c r="H35" s="231">
        <v>3394</v>
      </c>
      <c r="I35" s="410" t="s">
        <v>86</v>
      </c>
      <c r="J35" s="146">
        <v>477</v>
      </c>
      <c r="K35" s="231">
        <v>510</v>
      </c>
    </row>
    <row r="36" spans="2:11" s="1" customFormat="1" ht="14.25" customHeight="1">
      <c r="B36" s="407"/>
      <c r="C36" s="234">
        <f>C35/C41</f>
        <v>0.014476193903623997</v>
      </c>
      <c r="D36" s="148">
        <f>D35/D41</f>
        <v>0.014269570804989919</v>
      </c>
      <c r="E36" s="239">
        <f>E35/E41</f>
        <v>0.014478364090479846</v>
      </c>
      <c r="F36" s="148">
        <f>F35/F41</f>
        <v>0.014823933056584995</v>
      </c>
      <c r="G36" s="239">
        <f>G35/$G$41</f>
        <v>0.014475997678953958</v>
      </c>
      <c r="H36" s="148">
        <f>H35/H41</f>
        <v>0.014652615582542924</v>
      </c>
      <c r="I36" s="407"/>
      <c r="J36" s="234">
        <f>J35/$J$41</f>
        <v>0.002053326216283695</v>
      </c>
      <c r="K36" s="148">
        <f>K35/$K$41</f>
        <v>0.0021906369599113437</v>
      </c>
    </row>
    <row r="37" spans="2:11" s="1" customFormat="1" ht="14.25" customHeight="1">
      <c r="B37" s="409" t="s">
        <v>137</v>
      </c>
      <c r="C37" s="237"/>
      <c r="D37" s="147"/>
      <c r="E37" s="242"/>
      <c r="F37" s="147"/>
      <c r="G37" s="242"/>
      <c r="H37" s="147"/>
      <c r="I37" s="409" t="s">
        <v>137</v>
      </c>
      <c r="J37" s="146">
        <v>395</v>
      </c>
      <c r="K37" s="246">
        <v>396</v>
      </c>
    </row>
    <row r="38" spans="2:11" s="1" customFormat="1" ht="14.25" customHeight="1">
      <c r="B38" s="409"/>
      <c r="C38" s="234"/>
      <c r="D38" s="148"/>
      <c r="E38" s="239"/>
      <c r="F38" s="148"/>
      <c r="G38" s="239"/>
      <c r="H38" s="148"/>
      <c r="I38" s="409"/>
      <c r="J38" s="234">
        <f>J37/$J$41</f>
        <v>0.0017003435124361833</v>
      </c>
      <c r="K38" s="148">
        <f>K37/$K$41</f>
        <v>0.0017009651688723374</v>
      </c>
    </row>
    <row r="39" spans="2:11" s="1" customFormat="1" ht="14.25" customHeight="1">
      <c r="B39" s="410" t="s">
        <v>138</v>
      </c>
      <c r="C39" s="236"/>
      <c r="D39" s="149"/>
      <c r="E39" s="243"/>
      <c r="F39" s="149"/>
      <c r="G39" s="243"/>
      <c r="H39" s="149"/>
      <c r="I39" s="410" t="s">
        <v>138</v>
      </c>
      <c r="J39" s="146">
        <v>2444</v>
      </c>
      <c r="K39" s="245">
        <v>2422</v>
      </c>
    </row>
    <row r="40" spans="2:11" s="1" customFormat="1" ht="14.25" customHeight="1">
      <c r="B40" s="407"/>
      <c r="C40" s="236"/>
      <c r="D40" s="148"/>
      <c r="E40" s="239"/>
      <c r="F40" s="149"/>
      <c r="G40" s="243"/>
      <c r="H40" s="148"/>
      <c r="I40" s="407"/>
      <c r="J40" s="234">
        <f>J39/$J$41</f>
        <v>0.010520606441503879</v>
      </c>
      <c r="K40" s="148">
        <f>K39/$K$41</f>
        <v>0.010403377876284852</v>
      </c>
    </row>
    <row r="41" spans="2:11" s="1" customFormat="1" ht="21.75" customHeight="1">
      <c r="B41" s="407" t="s">
        <v>46</v>
      </c>
      <c r="C41" s="412">
        <f>SUM(C9,C11,C13,C15,C17,C19,C21,C23,C25,C27,C29,C31,C33,C35)</f>
        <v>222296</v>
      </c>
      <c r="D41" s="414">
        <f>SUM(D9,D11,D13,D15,D17,D19,D21,D23,D25,D27,D29,D31,D33,D35)</f>
        <v>225655</v>
      </c>
      <c r="E41" s="416">
        <f>SUM(E9,E11,E13,E15,E17,E19,E21,E23,E25,E27,E29,E31,E33,E35)</f>
        <v>226614</v>
      </c>
      <c r="F41" s="414">
        <f>SUM(F9,,F11,F13,F15,F17,F19,F21,F23,F25,F27,F29,F31,F33,F35)</f>
        <v>229089</v>
      </c>
      <c r="G41" s="416">
        <f>SUM(G9,G11,G13,G15,G17,G19,G21,G23,G25,G27,G29,G31,G33,G35)</f>
        <v>229207</v>
      </c>
      <c r="H41" s="414">
        <f>SUM(H9,H11,H13,H15,H17,H19,H21,H23,H25,H27,H29,H31,H33,H35)</f>
        <v>231631</v>
      </c>
      <c r="I41" s="407" t="s">
        <v>46</v>
      </c>
      <c r="J41" s="412">
        <f>SUM(J9,J11,J13,J15,J17,J19,J21,J23,J25,J27,J29,J31,J33,J35,J37,J39)</f>
        <v>232306</v>
      </c>
      <c r="K41" s="418">
        <f>SUM(K9,K11,K13,K15,K17,K19,K21,K23,K25,K27,K29,K31,K33,K35,K37,K39)</f>
        <v>232809</v>
      </c>
    </row>
    <row r="42" spans="2:11" s="1" customFormat="1" ht="14.25" customHeight="1" thickBot="1">
      <c r="B42" s="411"/>
      <c r="C42" s="413"/>
      <c r="D42" s="415"/>
      <c r="E42" s="417"/>
      <c r="F42" s="415"/>
      <c r="G42" s="417"/>
      <c r="H42" s="415"/>
      <c r="I42" s="411"/>
      <c r="J42" s="413"/>
      <c r="K42" s="419"/>
    </row>
    <row r="43" spans="2:11" s="1" customFormat="1" ht="14.25" customHeight="1">
      <c r="B43" s="5"/>
      <c r="C43" s="5"/>
      <c r="D43" s="5"/>
      <c r="E43" s="5"/>
      <c r="F43" s="421" t="s">
        <v>167</v>
      </c>
      <c r="G43" s="421"/>
      <c r="H43" s="421"/>
      <c r="I43" s="421"/>
      <c r="J43" s="421"/>
      <c r="K43" s="421"/>
    </row>
    <row r="44" spans="2:11" s="1" customFormat="1" ht="14.25">
      <c r="B44" s="5"/>
      <c r="C44" s="5"/>
      <c r="D44" s="5"/>
      <c r="E44" s="5"/>
      <c r="F44" s="5"/>
      <c r="G44" s="5"/>
      <c r="H44" s="5"/>
      <c r="I44" s="43"/>
      <c r="J44" s="89"/>
      <c r="K44" s="90"/>
    </row>
    <row r="45" spans="2:11" s="29" customFormat="1" ht="17.25" customHeight="1">
      <c r="B45" s="9" t="s">
        <v>139</v>
      </c>
      <c r="C45" s="150"/>
      <c r="D45" s="150"/>
      <c r="E45" s="150"/>
      <c r="F45" s="150"/>
      <c r="G45" s="150"/>
      <c r="H45" s="150"/>
      <c r="I45" s="150"/>
      <c r="J45" s="150"/>
      <c r="K45" s="150"/>
    </row>
    <row r="46" spans="2:15" s="1" customFormat="1" ht="14.25" thickBot="1">
      <c r="B46" s="5"/>
      <c r="C46" s="5"/>
      <c r="D46" s="5"/>
      <c r="E46" s="5"/>
      <c r="F46" s="5"/>
      <c r="G46" s="5"/>
      <c r="H46" s="151"/>
      <c r="I46" s="151"/>
      <c r="J46" s="420" t="s">
        <v>140</v>
      </c>
      <c r="K46" s="420"/>
      <c r="O46" s="1" t="s">
        <v>141</v>
      </c>
    </row>
    <row r="47" spans="2:11" s="1" customFormat="1" ht="21" customHeight="1">
      <c r="B47" s="438"/>
      <c r="C47" s="439"/>
      <c r="D47" s="422" t="s">
        <v>170</v>
      </c>
      <c r="E47" s="405"/>
      <c r="F47" s="405"/>
      <c r="G47" s="405"/>
      <c r="H47" s="405"/>
      <c r="I47" s="423"/>
      <c r="J47" s="405" t="s">
        <v>169</v>
      </c>
      <c r="K47" s="406"/>
    </row>
    <row r="48" spans="2:20" s="1" customFormat="1" ht="21" customHeight="1">
      <c r="B48" s="440"/>
      <c r="C48" s="441"/>
      <c r="D48" s="381" t="s">
        <v>72</v>
      </c>
      <c r="E48" s="381"/>
      <c r="F48" s="381" t="s">
        <v>112</v>
      </c>
      <c r="G48" s="381"/>
      <c r="H48" s="390" t="s">
        <v>113</v>
      </c>
      <c r="I48" s="382"/>
      <c r="J48" s="382" t="s">
        <v>131</v>
      </c>
      <c r="K48" s="403"/>
      <c r="Q48" s="1" t="s">
        <v>65</v>
      </c>
      <c r="R48" s="1" t="s">
        <v>70</v>
      </c>
      <c r="S48" s="1" t="s">
        <v>71</v>
      </c>
      <c r="T48" s="1" t="s">
        <v>72</v>
      </c>
    </row>
    <row r="49" spans="2:20" s="1" customFormat="1" ht="21" customHeight="1">
      <c r="B49" s="424" t="s">
        <v>87</v>
      </c>
      <c r="C49" s="13" t="s">
        <v>88</v>
      </c>
      <c r="D49" s="426">
        <v>13691751570</v>
      </c>
      <c r="E49" s="426"/>
      <c r="F49" s="427">
        <v>14077155670</v>
      </c>
      <c r="G49" s="428"/>
      <c r="H49" s="427">
        <v>14342054770</v>
      </c>
      <c r="I49" s="428"/>
      <c r="J49" s="428">
        <v>15865000000</v>
      </c>
      <c r="K49" s="429"/>
      <c r="O49" s="45" t="s">
        <v>89</v>
      </c>
      <c r="P49" s="45" t="s">
        <v>88</v>
      </c>
      <c r="Q49" s="12">
        <f>SUM(D49,D52)</f>
        <v>15597357520</v>
      </c>
      <c r="R49" s="12">
        <f>SUM(F49,F52)</f>
        <v>15946331470</v>
      </c>
      <c r="S49" s="12">
        <f>SUM(H49,H52)</f>
        <v>16173656030</v>
      </c>
      <c r="T49" s="12">
        <f>SUM(J49,J52)</f>
        <v>17683513000</v>
      </c>
    </row>
    <row r="50" spans="2:20" s="1" customFormat="1" ht="21" customHeight="1">
      <c r="B50" s="424"/>
      <c r="C50" s="13" t="s">
        <v>90</v>
      </c>
      <c r="D50" s="426">
        <v>13691751570</v>
      </c>
      <c r="E50" s="426"/>
      <c r="F50" s="427">
        <v>14077155670</v>
      </c>
      <c r="G50" s="428"/>
      <c r="H50" s="427">
        <v>14342054770</v>
      </c>
      <c r="I50" s="428"/>
      <c r="J50" s="428">
        <v>15865000000</v>
      </c>
      <c r="K50" s="429"/>
      <c r="P50" s="1" t="s">
        <v>90</v>
      </c>
      <c r="Q50" s="12">
        <f>SUM(D50,D53)</f>
        <v>15341789580</v>
      </c>
      <c r="R50" s="12">
        <f>SUM(F50,F53)</f>
        <v>15702489230</v>
      </c>
      <c r="S50" s="12">
        <f>SUM(H50,H53)</f>
        <v>15942621780</v>
      </c>
      <c r="T50" s="12">
        <f>SUM(J50,J53)</f>
        <v>17472336000</v>
      </c>
    </row>
    <row r="51" spans="2:20" s="1" customFormat="1" ht="21" customHeight="1" thickBot="1">
      <c r="B51" s="425"/>
      <c r="C51" s="17" t="s">
        <v>91</v>
      </c>
      <c r="D51" s="430">
        <f>D50/D49</f>
        <v>1</v>
      </c>
      <c r="E51" s="430"/>
      <c r="F51" s="430">
        <f>F50/F49</f>
        <v>1</v>
      </c>
      <c r="G51" s="430"/>
      <c r="H51" s="430">
        <f>H50/H49</f>
        <v>1</v>
      </c>
      <c r="I51" s="430"/>
      <c r="J51" s="431">
        <f>J50/J49</f>
        <v>1</v>
      </c>
      <c r="K51" s="432"/>
      <c r="O51" s="1" t="s">
        <v>92</v>
      </c>
      <c r="P51" s="1" t="s">
        <v>88</v>
      </c>
      <c r="Q51" s="12">
        <f>D55</f>
        <v>517940236</v>
      </c>
      <c r="R51" s="12">
        <f>F55</f>
        <v>539398866</v>
      </c>
      <c r="S51" s="12">
        <f>H55</f>
        <v>546917600</v>
      </c>
      <c r="T51" s="12">
        <f>J55</f>
        <v>540015000</v>
      </c>
    </row>
    <row r="52" spans="2:20" s="1" customFormat="1" ht="21" customHeight="1" thickTop="1">
      <c r="B52" s="424" t="s">
        <v>93</v>
      </c>
      <c r="C52" s="13" t="s">
        <v>88</v>
      </c>
      <c r="D52" s="426">
        <v>1905605950</v>
      </c>
      <c r="E52" s="426"/>
      <c r="F52" s="433">
        <v>1869175800</v>
      </c>
      <c r="G52" s="434"/>
      <c r="H52" s="433">
        <v>1831601260</v>
      </c>
      <c r="I52" s="434"/>
      <c r="J52" s="428">
        <v>1818513000</v>
      </c>
      <c r="K52" s="429"/>
      <c r="P52" s="1" t="s">
        <v>90</v>
      </c>
      <c r="Q52" s="12">
        <f>D56</f>
        <v>59992520</v>
      </c>
      <c r="R52" s="12">
        <f>F56</f>
        <v>65050540</v>
      </c>
      <c r="S52" s="12">
        <f>H56</f>
        <v>59570900</v>
      </c>
      <c r="T52" s="12">
        <f>J56</f>
        <v>61748000</v>
      </c>
    </row>
    <row r="53" spans="2:20" s="1" customFormat="1" ht="21" customHeight="1">
      <c r="B53" s="424"/>
      <c r="C53" s="13" t="s">
        <v>90</v>
      </c>
      <c r="D53" s="426">
        <v>1650038010</v>
      </c>
      <c r="E53" s="426"/>
      <c r="F53" s="427">
        <v>1625333560</v>
      </c>
      <c r="G53" s="428"/>
      <c r="H53" s="427">
        <v>1600567010</v>
      </c>
      <c r="I53" s="428"/>
      <c r="J53" s="428">
        <v>1607336000</v>
      </c>
      <c r="K53" s="429"/>
      <c r="O53" s="1" t="s">
        <v>17</v>
      </c>
      <c r="P53" s="1" t="s">
        <v>88</v>
      </c>
      <c r="Q53" s="12">
        <f aca="true" t="shared" si="5" ref="Q53:T54">SUM(Q49,Q51)</f>
        <v>16115297756</v>
      </c>
      <c r="R53" s="12">
        <f t="shared" si="5"/>
        <v>16485730336</v>
      </c>
      <c r="S53" s="12">
        <f t="shared" si="5"/>
        <v>16720573630</v>
      </c>
      <c r="T53" s="12">
        <f t="shared" si="5"/>
        <v>18223528000</v>
      </c>
    </row>
    <row r="54" spans="2:20" ht="21" customHeight="1" thickBot="1">
      <c r="B54" s="425"/>
      <c r="C54" s="17" t="s">
        <v>91</v>
      </c>
      <c r="D54" s="430">
        <f>D53/D52</f>
        <v>0.8658862604831812</v>
      </c>
      <c r="E54" s="430"/>
      <c r="F54" s="430">
        <f>F53/F52</f>
        <v>0.8695455826038407</v>
      </c>
      <c r="G54" s="430"/>
      <c r="H54" s="430">
        <f>H53/H52</f>
        <v>0.8738621472667036</v>
      </c>
      <c r="I54" s="430"/>
      <c r="J54" s="431">
        <f>J53/J52</f>
        <v>0.8838738023868953</v>
      </c>
      <c r="K54" s="432"/>
      <c r="P54" s="1" t="s">
        <v>90</v>
      </c>
      <c r="Q54" s="46">
        <f t="shared" si="5"/>
        <v>15401782100</v>
      </c>
      <c r="R54" s="46">
        <f t="shared" si="5"/>
        <v>15767539770</v>
      </c>
      <c r="S54" s="46">
        <f t="shared" si="5"/>
        <v>16002192680</v>
      </c>
      <c r="T54" s="46">
        <f t="shared" si="5"/>
        <v>17534084000</v>
      </c>
    </row>
    <row r="55" spans="2:20" ht="21" customHeight="1" thickTop="1">
      <c r="B55" s="424" t="s">
        <v>92</v>
      </c>
      <c r="C55" s="13" t="s">
        <v>88</v>
      </c>
      <c r="D55" s="426">
        <v>517940236</v>
      </c>
      <c r="E55" s="426"/>
      <c r="F55" s="433">
        <v>539398866</v>
      </c>
      <c r="G55" s="434"/>
      <c r="H55" s="433">
        <v>546917600</v>
      </c>
      <c r="I55" s="434"/>
      <c r="J55" s="428">
        <v>540015000</v>
      </c>
      <c r="K55" s="429"/>
      <c r="O55" t="s">
        <v>91</v>
      </c>
      <c r="P55" s="1" t="s">
        <v>94</v>
      </c>
      <c r="Q55" s="47">
        <f>Q50/Q49</f>
        <v>0.983614664235766</v>
      </c>
      <c r="R55" s="47">
        <f>R50/R49</f>
        <v>0.9847085682083843</v>
      </c>
      <c r="S55" s="47">
        <f>S50/S49</f>
        <v>0.9857153973367888</v>
      </c>
      <c r="T55" s="47">
        <f>T50/T49</f>
        <v>0.9880579724175846</v>
      </c>
    </row>
    <row r="56" spans="2:20" ht="21" customHeight="1">
      <c r="B56" s="424"/>
      <c r="C56" s="13" t="s">
        <v>90</v>
      </c>
      <c r="D56" s="426">
        <v>59992520</v>
      </c>
      <c r="E56" s="426"/>
      <c r="F56" s="427">
        <v>65050540</v>
      </c>
      <c r="G56" s="428"/>
      <c r="H56" s="427">
        <v>59570900</v>
      </c>
      <c r="I56" s="428"/>
      <c r="J56" s="428">
        <v>61748000</v>
      </c>
      <c r="K56" s="429"/>
      <c r="P56" s="1" t="s">
        <v>92</v>
      </c>
      <c r="Q56" s="47">
        <f>Q52/Q51</f>
        <v>0.11582903939519384</v>
      </c>
      <c r="R56" s="47">
        <f>R52/R51</f>
        <v>0.12059821423502956</v>
      </c>
      <c r="S56" s="47">
        <f>S52/S51</f>
        <v>0.1089211610670419</v>
      </c>
      <c r="T56" s="47">
        <f>T52/T51</f>
        <v>0.11434497189892873</v>
      </c>
    </row>
    <row r="57" spans="2:20" ht="21" customHeight="1" thickBot="1">
      <c r="B57" s="425"/>
      <c r="C57" s="17" t="s">
        <v>91</v>
      </c>
      <c r="D57" s="430">
        <f>D56/D55</f>
        <v>0.11582903939519384</v>
      </c>
      <c r="E57" s="430"/>
      <c r="F57" s="430">
        <f>F56/F55</f>
        <v>0.12059821423502956</v>
      </c>
      <c r="G57" s="430"/>
      <c r="H57" s="430">
        <f>H56/H55</f>
        <v>0.1089211610670419</v>
      </c>
      <c r="I57" s="430"/>
      <c r="J57" s="431">
        <f>J56/J55</f>
        <v>0.11434497189892873</v>
      </c>
      <c r="K57" s="432"/>
      <c r="P57" s="1" t="s">
        <v>17</v>
      </c>
      <c r="Q57" s="47">
        <f>Q54/Q53</f>
        <v>0.9557243268599027</v>
      </c>
      <c r="R57" s="47">
        <f>R54/R53</f>
        <v>0.9564356233322777</v>
      </c>
      <c r="S57" s="47">
        <f>S54/S53</f>
        <v>0.9570361061829192</v>
      </c>
      <c r="T57" s="47">
        <f>T54/T53</f>
        <v>0.9621673695675174</v>
      </c>
    </row>
    <row r="58" spans="2:11" ht="21" customHeight="1" thickTop="1">
      <c r="B58" s="442" t="s">
        <v>17</v>
      </c>
      <c r="C58" s="14" t="s">
        <v>88</v>
      </c>
      <c r="D58" s="437">
        <f>D49+D52+D55</f>
        <v>16115297756</v>
      </c>
      <c r="E58" s="437"/>
      <c r="F58" s="437">
        <f>F49+F52+F55</f>
        <v>16485730336</v>
      </c>
      <c r="G58" s="437"/>
      <c r="H58" s="437">
        <f>H49+H52+H55</f>
        <v>16720573630</v>
      </c>
      <c r="I58" s="437"/>
      <c r="J58" s="444">
        <f>J49+J52+J55</f>
        <v>18223528000</v>
      </c>
      <c r="K58" s="445"/>
    </row>
    <row r="59" spans="2:11" ht="21" customHeight="1">
      <c r="B59" s="424"/>
      <c r="C59" s="13" t="s">
        <v>90</v>
      </c>
      <c r="D59" s="426">
        <f>D50+D53+D56</f>
        <v>15401782100</v>
      </c>
      <c r="E59" s="426"/>
      <c r="F59" s="426">
        <f>F50+F53+F56</f>
        <v>15767539770</v>
      </c>
      <c r="G59" s="426"/>
      <c r="H59" s="426">
        <f>H50+H53+H56</f>
        <v>16002192680</v>
      </c>
      <c r="I59" s="426"/>
      <c r="J59" s="428">
        <f>J50+J53+J56</f>
        <v>17534084000</v>
      </c>
      <c r="K59" s="429"/>
    </row>
    <row r="60" spans="2:11" ht="21" customHeight="1" thickBot="1">
      <c r="B60" s="443"/>
      <c r="C60" s="18" t="s">
        <v>91</v>
      </c>
      <c r="D60" s="446">
        <f>D59/D58</f>
        <v>0.9557243268599027</v>
      </c>
      <c r="E60" s="446"/>
      <c r="F60" s="446">
        <f>F59/F58</f>
        <v>0.9564356233322777</v>
      </c>
      <c r="G60" s="446"/>
      <c r="H60" s="446">
        <f>H59/H58</f>
        <v>0.9570361061829192</v>
      </c>
      <c r="I60" s="446"/>
      <c r="J60" s="435">
        <f>J59/J58</f>
        <v>0.9621673695675174</v>
      </c>
      <c r="K60" s="436"/>
    </row>
  </sheetData>
  <sheetProtection/>
  <mergeCells count="113">
    <mergeCell ref="B47:C48"/>
    <mergeCell ref="H59:I59"/>
    <mergeCell ref="J59:K59"/>
    <mergeCell ref="B58:B60"/>
    <mergeCell ref="J58:K58"/>
    <mergeCell ref="D59:E59"/>
    <mergeCell ref="F59:G59"/>
    <mergeCell ref="D60:E60"/>
    <mergeCell ref="F60:G60"/>
    <mergeCell ref="H60:I60"/>
    <mergeCell ref="J60:K60"/>
    <mergeCell ref="F57:G57"/>
    <mergeCell ref="H57:I57"/>
    <mergeCell ref="J57:K57"/>
    <mergeCell ref="D58:E58"/>
    <mergeCell ref="F58:G58"/>
    <mergeCell ref="H58:I58"/>
    <mergeCell ref="B55:B57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H53:I53"/>
    <mergeCell ref="J53:K53"/>
    <mergeCell ref="D54:E54"/>
    <mergeCell ref="F54:G54"/>
    <mergeCell ref="H54:I54"/>
    <mergeCell ref="J54:K54"/>
    <mergeCell ref="F51:G51"/>
    <mergeCell ref="H51:I51"/>
    <mergeCell ref="J51:K51"/>
    <mergeCell ref="B52:B54"/>
    <mergeCell ref="D52:E52"/>
    <mergeCell ref="F52:G52"/>
    <mergeCell ref="H52:I52"/>
    <mergeCell ref="J52:K52"/>
    <mergeCell ref="D53:E53"/>
    <mergeCell ref="F53:G53"/>
    <mergeCell ref="B49:B51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J41:J42"/>
    <mergeCell ref="K41:K42"/>
    <mergeCell ref="J46:K46"/>
    <mergeCell ref="D48:E48"/>
    <mergeCell ref="F48:G48"/>
    <mergeCell ref="H48:I48"/>
    <mergeCell ref="J48:K48"/>
    <mergeCell ref="F43:K43"/>
    <mergeCell ref="D47:I47"/>
    <mergeCell ref="J47:K47"/>
    <mergeCell ref="B39:B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33:B34"/>
    <mergeCell ref="I33:I34"/>
    <mergeCell ref="B35:B36"/>
    <mergeCell ref="I35:I36"/>
    <mergeCell ref="B37:B38"/>
    <mergeCell ref="I37:I38"/>
    <mergeCell ref="B27:B28"/>
    <mergeCell ref="I27:I28"/>
    <mergeCell ref="B29:B30"/>
    <mergeCell ref="I29:I30"/>
    <mergeCell ref="B31:B32"/>
    <mergeCell ref="I31:I32"/>
    <mergeCell ref="B21:B22"/>
    <mergeCell ref="I21:I22"/>
    <mergeCell ref="B23:B24"/>
    <mergeCell ref="I23:I24"/>
    <mergeCell ref="B25:B26"/>
    <mergeCell ref="I25:I26"/>
    <mergeCell ref="B15:B16"/>
    <mergeCell ref="I15:I16"/>
    <mergeCell ref="B17:B18"/>
    <mergeCell ref="I17:I18"/>
    <mergeCell ref="B19:B20"/>
    <mergeCell ref="I19:I20"/>
    <mergeCell ref="B9:B10"/>
    <mergeCell ref="I9:I10"/>
    <mergeCell ref="B11:B12"/>
    <mergeCell ref="I11:I12"/>
    <mergeCell ref="B13:B14"/>
    <mergeCell ref="I13:I14"/>
    <mergeCell ref="J5:K5"/>
    <mergeCell ref="M5:P5"/>
    <mergeCell ref="B7:B8"/>
    <mergeCell ref="C7:D7"/>
    <mergeCell ref="E7:F7"/>
    <mergeCell ref="G7:H7"/>
    <mergeCell ref="I7:I8"/>
    <mergeCell ref="J7:K7"/>
    <mergeCell ref="B6:H6"/>
    <mergeCell ref="I6:K6"/>
  </mergeCells>
  <printOptions/>
  <pageMargins left="0.5118110236220472" right="0.5118110236220472" top="0.35433070866141736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view="pageBreakPreview" zoomScale="120" zoomScaleNormal="110" zoomScaleSheetLayoutView="120"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3.8515625" style="1" customWidth="1"/>
    <col min="3" max="4" width="24.8515625" style="1" customWidth="1"/>
    <col min="5" max="13" width="12.421875" style="1" customWidth="1"/>
    <col min="14" max="14" width="12.8515625" style="1" customWidth="1"/>
    <col min="15" max="16384" width="9.00390625" style="1" customWidth="1"/>
  </cols>
  <sheetData>
    <row r="1" spans="2:14" ht="23.25" customHeight="1">
      <c r="B1" s="453" t="s">
        <v>175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85"/>
      <c r="N1" s="266"/>
    </row>
    <row r="2" spans="2:12" ht="13.5" customHeight="1">
      <c r="B2" s="9"/>
      <c r="K2" s="81"/>
      <c r="L2" s="81"/>
    </row>
    <row r="3" spans="3:13" ht="13.5">
      <c r="C3" s="33"/>
      <c r="H3" s="77"/>
      <c r="I3" s="77"/>
      <c r="K3" s="82"/>
      <c r="L3" s="4"/>
      <c r="M3" s="139" t="s">
        <v>7</v>
      </c>
    </row>
    <row r="4" spans="2:13" s="6" customFormat="1" ht="17.25" customHeight="1">
      <c r="B4" s="372"/>
      <c r="C4" s="372"/>
      <c r="D4" s="372"/>
      <c r="E4" s="390" t="s">
        <v>114</v>
      </c>
      <c r="F4" s="391"/>
      <c r="G4" s="382"/>
      <c r="H4" s="390" t="s">
        <v>142</v>
      </c>
      <c r="I4" s="391"/>
      <c r="J4" s="382"/>
      <c r="K4" s="390" t="s">
        <v>143</v>
      </c>
      <c r="L4" s="391"/>
      <c r="M4" s="382"/>
    </row>
    <row r="5" spans="2:13" s="6" customFormat="1" ht="17.25" customHeight="1">
      <c r="B5" s="372"/>
      <c r="C5" s="372"/>
      <c r="D5" s="372"/>
      <c r="E5" s="13" t="s">
        <v>5</v>
      </c>
      <c r="F5" s="13" t="s">
        <v>6</v>
      </c>
      <c r="G5" s="13" t="s">
        <v>127</v>
      </c>
      <c r="H5" s="13" t="s">
        <v>5</v>
      </c>
      <c r="I5" s="13" t="s">
        <v>6</v>
      </c>
      <c r="J5" s="13" t="s">
        <v>127</v>
      </c>
      <c r="K5" s="13" t="s">
        <v>5</v>
      </c>
      <c r="L5" s="13" t="s">
        <v>6</v>
      </c>
      <c r="M5" s="13" t="s">
        <v>127</v>
      </c>
    </row>
    <row r="6" spans="2:13" ht="17.25" customHeight="1">
      <c r="B6" s="455" t="s">
        <v>176</v>
      </c>
      <c r="C6" s="454" t="s">
        <v>179</v>
      </c>
      <c r="D6" s="454"/>
      <c r="E6" s="152">
        <v>11758</v>
      </c>
      <c r="F6" s="153">
        <v>12321</v>
      </c>
      <c r="G6" s="154">
        <f>F6/E6</f>
        <v>1.047882292906957</v>
      </c>
      <c r="H6" s="153">
        <v>11952</v>
      </c>
      <c r="I6" s="155" t="s">
        <v>144</v>
      </c>
      <c r="J6" s="155" t="s">
        <v>144</v>
      </c>
      <c r="K6" s="153">
        <v>12175</v>
      </c>
      <c r="L6" s="156" t="s">
        <v>144</v>
      </c>
      <c r="M6" s="156" t="s">
        <v>144</v>
      </c>
    </row>
    <row r="7" spans="2:13" ht="17.25" customHeight="1">
      <c r="B7" s="455"/>
      <c r="C7" s="449" t="s">
        <v>180</v>
      </c>
      <c r="D7" s="449"/>
      <c r="E7" s="152">
        <v>401</v>
      </c>
      <c r="F7" s="153">
        <v>349</v>
      </c>
      <c r="G7" s="154">
        <f aca="true" t="shared" si="0" ref="G7:G16">F7/E7</f>
        <v>0.8703241895261845</v>
      </c>
      <c r="H7" s="153">
        <v>410</v>
      </c>
      <c r="I7" s="155" t="s">
        <v>144</v>
      </c>
      <c r="J7" s="155" t="s">
        <v>144</v>
      </c>
      <c r="K7" s="153">
        <v>421</v>
      </c>
      <c r="L7" s="156" t="s">
        <v>144</v>
      </c>
      <c r="M7" s="156" t="s">
        <v>144</v>
      </c>
    </row>
    <row r="8" spans="2:13" ht="17.25" customHeight="1">
      <c r="B8" s="455"/>
      <c r="C8" s="449" t="s">
        <v>181</v>
      </c>
      <c r="D8" s="449"/>
      <c r="E8" s="152">
        <v>5874</v>
      </c>
      <c r="F8" s="153">
        <v>5791</v>
      </c>
      <c r="G8" s="154">
        <f t="shared" si="0"/>
        <v>0.9858699353081376</v>
      </c>
      <c r="H8" s="153">
        <v>6533</v>
      </c>
      <c r="I8" s="155" t="s">
        <v>144</v>
      </c>
      <c r="J8" s="155" t="s">
        <v>144</v>
      </c>
      <c r="K8" s="153">
        <v>7239</v>
      </c>
      <c r="L8" s="156" t="s">
        <v>144</v>
      </c>
      <c r="M8" s="156" t="s">
        <v>144</v>
      </c>
    </row>
    <row r="9" spans="2:13" ht="17.25" customHeight="1">
      <c r="B9" s="455"/>
      <c r="C9" s="449" t="s">
        <v>182</v>
      </c>
      <c r="D9" s="449"/>
      <c r="E9" s="152">
        <v>780</v>
      </c>
      <c r="F9" s="153">
        <v>864</v>
      </c>
      <c r="G9" s="154">
        <f t="shared" si="0"/>
        <v>1.1076923076923078</v>
      </c>
      <c r="H9" s="153">
        <v>796</v>
      </c>
      <c r="I9" s="155" t="s">
        <v>144</v>
      </c>
      <c r="J9" s="155" t="s">
        <v>144</v>
      </c>
      <c r="K9" s="153">
        <v>808</v>
      </c>
      <c r="L9" s="156" t="s">
        <v>144</v>
      </c>
      <c r="M9" s="156" t="s">
        <v>144</v>
      </c>
    </row>
    <row r="10" spans="2:13" ht="17.25" customHeight="1">
      <c r="B10" s="455"/>
      <c r="C10" s="449" t="s">
        <v>183</v>
      </c>
      <c r="D10" s="449"/>
      <c r="E10" s="152">
        <v>8672</v>
      </c>
      <c r="F10" s="153">
        <v>8373</v>
      </c>
      <c r="G10" s="154">
        <f t="shared" si="0"/>
        <v>0.9655212177121771</v>
      </c>
      <c r="H10" s="153">
        <v>9509</v>
      </c>
      <c r="I10" s="155" t="s">
        <v>144</v>
      </c>
      <c r="J10" s="155" t="s">
        <v>144</v>
      </c>
      <c r="K10" s="153">
        <v>10385</v>
      </c>
      <c r="L10" s="156" t="s">
        <v>144</v>
      </c>
      <c r="M10" s="156" t="s">
        <v>144</v>
      </c>
    </row>
    <row r="11" spans="2:13" ht="17.25" customHeight="1">
      <c r="B11" s="455"/>
      <c r="C11" s="449" t="s">
        <v>184</v>
      </c>
      <c r="D11" s="449"/>
      <c r="E11" s="152">
        <v>8052</v>
      </c>
      <c r="F11" s="153">
        <v>8144</v>
      </c>
      <c r="G11" s="154">
        <f t="shared" si="0"/>
        <v>1.011425732737208</v>
      </c>
      <c r="H11" s="153">
        <v>8577</v>
      </c>
      <c r="I11" s="155" t="s">
        <v>144</v>
      </c>
      <c r="J11" s="155" t="s">
        <v>144</v>
      </c>
      <c r="K11" s="153">
        <v>9135</v>
      </c>
      <c r="L11" s="156" t="s">
        <v>144</v>
      </c>
      <c r="M11" s="156" t="s">
        <v>144</v>
      </c>
    </row>
    <row r="12" spans="2:13" ht="17.25" customHeight="1">
      <c r="B12" s="455"/>
      <c r="C12" s="449" t="s">
        <v>185</v>
      </c>
      <c r="D12" s="449"/>
      <c r="E12" s="152">
        <v>3952</v>
      </c>
      <c r="F12" s="153">
        <v>3775</v>
      </c>
      <c r="G12" s="154">
        <f t="shared" si="0"/>
        <v>0.9552125506072875</v>
      </c>
      <c r="H12" s="153">
        <v>4228</v>
      </c>
      <c r="I12" s="155" t="s">
        <v>144</v>
      </c>
      <c r="J12" s="155" t="s">
        <v>144</v>
      </c>
      <c r="K12" s="153">
        <v>4516</v>
      </c>
      <c r="L12" s="156" t="s">
        <v>144</v>
      </c>
      <c r="M12" s="156" t="s">
        <v>144</v>
      </c>
    </row>
    <row r="13" spans="2:13" ht="17.25" customHeight="1">
      <c r="B13" s="455"/>
      <c r="C13" s="449" t="s">
        <v>186</v>
      </c>
      <c r="D13" s="449"/>
      <c r="E13" s="152">
        <v>1642</v>
      </c>
      <c r="F13" s="153">
        <v>1609</v>
      </c>
      <c r="G13" s="154">
        <f t="shared" si="0"/>
        <v>0.9799025578562729</v>
      </c>
      <c r="H13" s="153">
        <v>1644</v>
      </c>
      <c r="I13" s="155" t="s">
        <v>144</v>
      </c>
      <c r="J13" s="155" t="s">
        <v>144</v>
      </c>
      <c r="K13" s="153">
        <v>1665</v>
      </c>
      <c r="L13" s="156" t="s">
        <v>144</v>
      </c>
      <c r="M13" s="156" t="s">
        <v>144</v>
      </c>
    </row>
    <row r="14" spans="2:13" ht="17.25" customHeight="1">
      <c r="B14" s="455"/>
      <c r="C14" s="449" t="s">
        <v>187</v>
      </c>
      <c r="D14" s="449"/>
      <c r="E14" s="152">
        <v>496</v>
      </c>
      <c r="F14" s="153">
        <v>494</v>
      </c>
      <c r="G14" s="154">
        <f t="shared" si="0"/>
        <v>0.9959677419354839</v>
      </c>
      <c r="H14" s="153">
        <v>510</v>
      </c>
      <c r="I14" s="155" t="s">
        <v>144</v>
      </c>
      <c r="J14" s="155" t="s">
        <v>144</v>
      </c>
      <c r="K14" s="153">
        <v>512</v>
      </c>
      <c r="L14" s="156" t="s">
        <v>144</v>
      </c>
      <c r="M14" s="156" t="s">
        <v>144</v>
      </c>
    </row>
    <row r="15" spans="2:13" ht="17.25" customHeight="1">
      <c r="B15" s="455"/>
      <c r="C15" s="449" t="s">
        <v>188</v>
      </c>
      <c r="D15" s="449"/>
      <c r="E15" s="152">
        <v>3</v>
      </c>
      <c r="F15" s="153">
        <v>1</v>
      </c>
      <c r="G15" s="154">
        <f t="shared" si="0"/>
        <v>0.3333333333333333</v>
      </c>
      <c r="H15" s="153">
        <v>3</v>
      </c>
      <c r="I15" s="155" t="s">
        <v>144</v>
      </c>
      <c r="J15" s="155" t="s">
        <v>144</v>
      </c>
      <c r="K15" s="153">
        <v>3</v>
      </c>
      <c r="L15" s="156" t="s">
        <v>144</v>
      </c>
      <c r="M15" s="156" t="s">
        <v>144</v>
      </c>
    </row>
    <row r="16" spans="2:13" ht="17.25" customHeight="1">
      <c r="B16" s="455"/>
      <c r="C16" s="449" t="s">
        <v>189</v>
      </c>
      <c r="D16" s="449"/>
      <c r="E16" s="152">
        <v>19276</v>
      </c>
      <c r="F16" s="153">
        <v>19412</v>
      </c>
      <c r="G16" s="154">
        <f t="shared" si="0"/>
        <v>1.007055405685827</v>
      </c>
      <c r="H16" s="153">
        <v>20792</v>
      </c>
      <c r="I16" s="155" t="s">
        <v>144</v>
      </c>
      <c r="J16" s="155" t="s">
        <v>144</v>
      </c>
      <c r="K16" s="153">
        <v>22384</v>
      </c>
      <c r="L16" s="156" t="s">
        <v>144</v>
      </c>
      <c r="M16" s="156" t="s">
        <v>144</v>
      </c>
    </row>
    <row r="17" spans="2:13" ht="17.25" customHeight="1">
      <c r="B17" s="455"/>
      <c r="C17" s="449" t="s">
        <v>190</v>
      </c>
      <c r="D17" s="449"/>
      <c r="E17" s="152">
        <v>1719</v>
      </c>
      <c r="F17" s="153">
        <v>915</v>
      </c>
      <c r="G17" s="154">
        <f>F17/E17</f>
        <v>0.5322862129144852</v>
      </c>
      <c r="H17" s="153">
        <v>1760</v>
      </c>
      <c r="I17" s="155" t="s">
        <v>144</v>
      </c>
      <c r="J17" s="155" t="s">
        <v>144</v>
      </c>
      <c r="K17" s="153">
        <v>1802</v>
      </c>
      <c r="L17" s="156" t="s">
        <v>144</v>
      </c>
      <c r="M17" s="156" t="s">
        <v>144</v>
      </c>
    </row>
    <row r="18" spans="2:13" ht="17.25" customHeight="1">
      <c r="B18" s="455"/>
      <c r="C18" s="449" t="s">
        <v>191</v>
      </c>
      <c r="D18" s="449"/>
      <c r="E18" s="152">
        <v>26868</v>
      </c>
      <c r="F18" s="153">
        <v>27328</v>
      </c>
      <c r="G18" s="154">
        <f aca="true" t="shared" si="1" ref="G18:G32">F18/E18</f>
        <v>1.0171207384248921</v>
      </c>
      <c r="H18" s="153">
        <v>27924</v>
      </c>
      <c r="I18" s="155" t="s">
        <v>144</v>
      </c>
      <c r="J18" s="155" t="s">
        <v>144</v>
      </c>
      <c r="K18" s="153">
        <v>29090</v>
      </c>
      <c r="L18" s="156" t="s">
        <v>144</v>
      </c>
      <c r="M18" s="156" t="s">
        <v>144</v>
      </c>
    </row>
    <row r="19" spans="2:13" ht="17.25" customHeight="1">
      <c r="B19" s="455"/>
      <c r="C19" s="449" t="s">
        <v>192</v>
      </c>
      <c r="D19" s="449"/>
      <c r="E19" s="152">
        <v>350</v>
      </c>
      <c r="F19" s="153">
        <v>276</v>
      </c>
      <c r="G19" s="154">
        <f t="shared" si="1"/>
        <v>0.7885714285714286</v>
      </c>
      <c r="H19" s="153">
        <v>354</v>
      </c>
      <c r="I19" s="155" t="s">
        <v>144</v>
      </c>
      <c r="J19" s="155" t="s">
        <v>144</v>
      </c>
      <c r="K19" s="153">
        <v>356</v>
      </c>
      <c r="L19" s="156" t="s">
        <v>144</v>
      </c>
      <c r="M19" s="156" t="s">
        <v>144</v>
      </c>
    </row>
    <row r="20" spans="2:13" ht="17.25" customHeight="1">
      <c r="B20" s="455"/>
      <c r="C20" s="449" t="s">
        <v>193</v>
      </c>
      <c r="D20" s="449"/>
      <c r="E20" s="152">
        <v>338</v>
      </c>
      <c r="F20" s="153">
        <v>260</v>
      </c>
      <c r="G20" s="154">
        <f t="shared" si="1"/>
        <v>0.7692307692307693</v>
      </c>
      <c r="H20" s="153">
        <v>341</v>
      </c>
      <c r="I20" s="155" t="s">
        <v>144</v>
      </c>
      <c r="J20" s="155" t="s">
        <v>144</v>
      </c>
      <c r="K20" s="153">
        <v>345</v>
      </c>
      <c r="L20" s="156" t="s">
        <v>144</v>
      </c>
      <c r="M20" s="156" t="s">
        <v>144</v>
      </c>
    </row>
    <row r="21" spans="2:13" ht="17.25" customHeight="1">
      <c r="B21" s="455" t="s">
        <v>177</v>
      </c>
      <c r="C21" s="449" t="s">
        <v>194</v>
      </c>
      <c r="D21" s="449"/>
      <c r="E21" s="152">
        <v>111</v>
      </c>
      <c r="F21" s="153">
        <v>98</v>
      </c>
      <c r="G21" s="154">
        <f t="shared" si="1"/>
        <v>0.8828828828828829</v>
      </c>
      <c r="H21" s="153">
        <v>169</v>
      </c>
      <c r="I21" s="155" t="s">
        <v>144</v>
      </c>
      <c r="J21" s="155" t="s">
        <v>144</v>
      </c>
      <c r="K21" s="153">
        <v>184</v>
      </c>
      <c r="L21" s="156" t="s">
        <v>144</v>
      </c>
      <c r="M21" s="156" t="s">
        <v>144</v>
      </c>
    </row>
    <row r="22" spans="2:13" ht="17.25" customHeight="1">
      <c r="B22" s="455"/>
      <c r="C22" s="449" t="s">
        <v>195</v>
      </c>
      <c r="D22" s="449"/>
      <c r="E22" s="152">
        <v>0</v>
      </c>
      <c r="F22" s="153">
        <v>0</v>
      </c>
      <c r="G22" s="156" t="s">
        <v>144</v>
      </c>
      <c r="H22" s="153">
        <v>0</v>
      </c>
      <c r="I22" s="155" t="s">
        <v>144</v>
      </c>
      <c r="J22" s="155" t="s">
        <v>144</v>
      </c>
      <c r="K22" s="153">
        <v>0</v>
      </c>
      <c r="L22" s="156" t="s">
        <v>144</v>
      </c>
      <c r="M22" s="156" t="s">
        <v>144</v>
      </c>
    </row>
    <row r="23" spans="2:13" ht="17.25" customHeight="1">
      <c r="B23" s="455"/>
      <c r="C23" s="449" t="s">
        <v>196</v>
      </c>
      <c r="D23" s="449"/>
      <c r="E23" s="152">
        <v>3500</v>
      </c>
      <c r="F23" s="153">
        <v>3366</v>
      </c>
      <c r="G23" s="154">
        <f t="shared" si="1"/>
        <v>0.9617142857142857</v>
      </c>
      <c r="H23" s="153">
        <v>3726</v>
      </c>
      <c r="I23" s="155" t="s">
        <v>144</v>
      </c>
      <c r="J23" s="155" t="s">
        <v>144</v>
      </c>
      <c r="K23" s="153">
        <v>3962</v>
      </c>
      <c r="L23" s="156" t="s">
        <v>144</v>
      </c>
      <c r="M23" s="156" t="s">
        <v>144</v>
      </c>
    </row>
    <row r="24" spans="2:13" ht="17.25" customHeight="1">
      <c r="B24" s="455"/>
      <c r="C24" s="449" t="s">
        <v>197</v>
      </c>
      <c r="D24" s="449"/>
      <c r="E24" s="153">
        <v>297</v>
      </c>
      <c r="F24" s="153">
        <v>313</v>
      </c>
      <c r="G24" s="154">
        <f t="shared" si="1"/>
        <v>1.0538720538720538</v>
      </c>
      <c r="H24" s="228">
        <v>297</v>
      </c>
      <c r="I24" s="155" t="s">
        <v>144</v>
      </c>
      <c r="J24" s="155" t="s">
        <v>144</v>
      </c>
      <c r="K24" s="157">
        <v>305</v>
      </c>
      <c r="L24" s="156" t="s">
        <v>144</v>
      </c>
      <c r="M24" s="156" t="s">
        <v>144</v>
      </c>
    </row>
    <row r="25" spans="2:13" ht="17.25" customHeight="1">
      <c r="B25" s="455"/>
      <c r="C25" s="449" t="s">
        <v>198</v>
      </c>
      <c r="D25" s="449"/>
      <c r="E25" s="158">
        <v>340</v>
      </c>
      <c r="F25" s="158">
        <v>330</v>
      </c>
      <c r="G25" s="154">
        <f t="shared" si="1"/>
        <v>0.9705882352941176</v>
      </c>
      <c r="H25" s="132">
        <v>452</v>
      </c>
      <c r="I25" s="155" t="s">
        <v>144</v>
      </c>
      <c r="J25" s="155" t="s">
        <v>144</v>
      </c>
      <c r="K25" s="157">
        <v>548</v>
      </c>
      <c r="L25" s="156" t="s">
        <v>144</v>
      </c>
      <c r="M25" s="156" t="s">
        <v>144</v>
      </c>
    </row>
    <row r="26" spans="2:13" ht="17.25" customHeight="1">
      <c r="B26" s="455"/>
      <c r="C26" s="449" t="s">
        <v>199</v>
      </c>
      <c r="D26" s="449"/>
      <c r="E26" s="158">
        <v>1175</v>
      </c>
      <c r="F26" s="158">
        <v>1189</v>
      </c>
      <c r="G26" s="154">
        <f>F26/E26</f>
        <v>1.0119148936170212</v>
      </c>
      <c r="H26" s="132">
        <v>1183</v>
      </c>
      <c r="I26" s="155" t="s">
        <v>144</v>
      </c>
      <c r="J26" s="155" t="s">
        <v>144</v>
      </c>
      <c r="K26" s="157">
        <v>1249</v>
      </c>
      <c r="L26" s="156" t="s">
        <v>144</v>
      </c>
      <c r="M26" s="156" t="s">
        <v>144</v>
      </c>
    </row>
    <row r="27" spans="2:13" ht="17.25" customHeight="1">
      <c r="B27" s="455"/>
      <c r="C27" s="449" t="s">
        <v>200</v>
      </c>
      <c r="D27" s="449"/>
      <c r="E27" s="158">
        <v>0</v>
      </c>
      <c r="F27" s="158">
        <v>0</v>
      </c>
      <c r="G27" s="156" t="s">
        <v>144</v>
      </c>
      <c r="H27" s="132">
        <v>0</v>
      </c>
      <c r="I27" s="155" t="s">
        <v>144</v>
      </c>
      <c r="J27" s="155" t="s">
        <v>144</v>
      </c>
      <c r="K27" s="157">
        <v>0</v>
      </c>
      <c r="L27" s="156" t="s">
        <v>144</v>
      </c>
      <c r="M27" s="156" t="s">
        <v>144</v>
      </c>
    </row>
    <row r="28" spans="2:13" ht="17.25" customHeight="1">
      <c r="B28" s="455"/>
      <c r="C28" s="449" t="s">
        <v>201</v>
      </c>
      <c r="D28" s="449"/>
      <c r="E28" s="158">
        <v>298</v>
      </c>
      <c r="F28" s="158">
        <v>270</v>
      </c>
      <c r="G28" s="154">
        <f t="shared" si="1"/>
        <v>0.9060402684563759</v>
      </c>
      <c r="H28" s="132">
        <v>298</v>
      </c>
      <c r="I28" s="155" t="s">
        <v>144</v>
      </c>
      <c r="J28" s="155" t="s">
        <v>144</v>
      </c>
      <c r="K28" s="157">
        <v>414</v>
      </c>
      <c r="L28" s="156" t="s">
        <v>144</v>
      </c>
      <c r="M28" s="156" t="s">
        <v>144</v>
      </c>
    </row>
    <row r="29" spans="2:13" ht="17.25" customHeight="1">
      <c r="B29" s="455"/>
      <c r="C29" s="449" t="s">
        <v>202</v>
      </c>
      <c r="D29" s="449"/>
      <c r="E29" s="158">
        <v>166</v>
      </c>
      <c r="F29" s="158">
        <v>190</v>
      </c>
      <c r="G29" s="154">
        <f t="shared" si="1"/>
        <v>1.144578313253012</v>
      </c>
      <c r="H29" s="132">
        <v>224</v>
      </c>
      <c r="I29" s="155" t="s">
        <v>144</v>
      </c>
      <c r="J29" s="155" t="s">
        <v>144</v>
      </c>
      <c r="K29" s="157">
        <v>238</v>
      </c>
      <c r="L29" s="156" t="s">
        <v>144</v>
      </c>
      <c r="M29" s="156" t="s">
        <v>144</v>
      </c>
    </row>
    <row r="30" spans="2:13" ht="17.25" customHeight="1">
      <c r="B30" s="456" t="s">
        <v>178</v>
      </c>
      <c r="C30" s="449" t="s">
        <v>203</v>
      </c>
      <c r="D30" s="449"/>
      <c r="E30" s="158">
        <v>2865</v>
      </c>
      <c r="F30" s="158">
        <v>2798</v>
      </c>
      <c r="G30" s="154">
        <f t="shared" si="1"/>
        <v>0.9766143106457242</v>
      </c>
      <c r="H30" s="132">
        <v>2875</v>
      </c>
      <c r="I30" s="155" t="s">
        <v>144</v>
      </c>
      <c r="J30" s="155" t="s">
        <v>144</v>
      </c>
      <c r="K30" s="157">
        <v>2940</v>
      </c>
      <c r="L30" s="156" t="s">
        <v>144</v>
      </c>
      <c r="M30" s="156" t="s">
        <v>144</v>
      </c>
    </row>
    <row r="31" spans="2:13" ht="17.25" customHeight="1">
      <c r="B31" s="456"/>
      <c r="C31" s="451" t="s">
        <v>204</v>
      </c>
      <c r="D31" s="451"/>
      <c r="E31" s="158">
        <v>1679</v>
      </c>
      <c r="F31" s="158">
        <v>1663</v>
      </c>
      <c r="G31" s="154">
        <f t="shared" si="1"/>
        <v>0.9904705181655747</v>
      </c>
      <c r="H31" s="132">
        <v>1689</v>
      </c>
      <c r="I31" s="155" t="s">
        <v>144</v>
      </c>
      <c r="J31" s="155" t="s">
        <v>144</v>
      </c>
      <c r="K31" s="157">
        <v>1689</v>
      </c>
      <c r="L31" s="156" t="s">
        <v>144</v>
      </c>
      <c r="M31" s="156" t="s">
        <v>144</v>
      </c>
    </row>
    <row r="32" spans="2:13" ht="17.25" customHeight="1">
      <c r="B32" s="456"/>
      <c r="C32" s="452" t="s">
        <v>205</v>
      </c>
      <c r="D32" s="452"/>
      <c r="E32" s="159">
        <v>30</v>
      </c>
      <c r="F32" s="159">
        <v>40</v>
      </c>
      <c r="G32" s="160">
        <f t="shared" si="1"/>
        <v>1.3333333333333333</v>
      </c>
      <c r="H32" s="161">
        <v>30</v>
      </c>
      <c r="I32" s="155" t="s">
        <v>144</v>
      </c>
      <c r="J32" s="155" t="s">
        <v>144</v>
      </c>
      <c r="K32" s="162">
        <v>30</v>
      </c>
      <c r="L32" s="156" t="s">
        <v>144</v>
      </c>
      <c r="M32" s="156" t="s">
        <v>144</v>
      </c>
    </row>
    <row r="33" spans="2:13" ht="15" customHeight="1">
      <c r="B33" s="81"/>
      <c r="C33" s="163"/>
      <c r="D33" s="163"/>
      <c r="E33" s="164"/>
      <c r="F33" s="164"/>
      <c r="G33" s="165"/>
      <c r="H33" s="166"/>
      <c r="I33" s="167"/>
      <c r="J33" s="448" t="s">
        <v>154</v>
      </c>
      <c r="K33" s="448"/>
      <c r="L33" s="448"/>
      <c r="M33" s="448"/>
    </row>
    <row r="34" spans="2:13" ht="15" customHeight="1">
      <c r="B34" s="81"/>
      <c r="C34" s="458"/>
      <c r="D34" s="458"/>
      <c r="E34" s="168"/>
      <c r="F34" s="169"/>
      <c r="G34" s="170"/>
      <c r="H34" s="168"/>
      <c r="I34" s="171"/>
      <c r="J34" s="170"/>
      <c r="K34" s="450"/>
      <c r="L34" s="450"/>
      <c r="M34" s="450"/>
    </row>
    <row r="35" spans="2:13" ht="17.25" customHeight="1">
      <c r="B35" s="276" t="s">
        <v>145</v>
      </c>
      <c r="C35" s="276"/>
      <c r="D35" s="267" t="s">
        <v>147</v>
      </c>
      <c r="E35" s="158">
        <v>6129</v>
      </c>
      <c r="F35" s="158">
        <v>6140</v>
      </c>
      <c r="G35" s="253">
        <f>F35/E35</f>
        <v>1.0017947462881382</v>
      </c>
      <c r="H35" s="132">
        <v>6285</v>
      </c>
      <c r="I35" s="155" t="s">
        <v>144</v>
      </c>
      <c r="J35" s="155" t="s">
        <v>144</v>
      </c>
      <c r="K35" s="157">
        <v>6437</v>
      </c>
      <c r="L35" s="156" t="s">
        <v>144</v>
      </c>
      <c r="M35" s="156" t="s">
        <v>144</v>
      </c>
    </row>
    <row r="36" spans="2:13" ht="17.25" customHeight="1">
      <c r="B36" s="276"/>
      <c r="C36" s="276"/>
      <c r="D36" s="267" t="s">
        <v>148</v>
      </c>
      <c r="E36" s="158">
        <v>50</v>
      </c>
      <c r="F36" s="158">
        <v>33</v>
      </c>
      <c r="G36" s="253">
        <f>F36/E36</f>
        <v>0.66</v>
      </c>
      <c r="H36" s="132">
        <v>70</v>
      </c>
      <c r="I36" s="155" t="s">
        <v>144</v>
      </c>
      <c r="J36" s="155" t="s">
        <v>144</v>
      </c>
      <c r="K36" s="157">
        <v>100</v>
      </c>
      <c r="L36" s="156" t="s">
        <v>144</v>
      </c>
      <c r="M36" s="156" t="s">
        <v>144</v>
      </c>
    </row>
    <row r="37" spans="2:13" ht="17.25" customHeight="1">
      <c r="B37" s="276" t="s">
        <v>146</v>
      </c>
      <c r="C37" s="276"/>
      <c r="D37" s="267" t="s">
        <v>147</v>
      </c>
      <c r="E37" s="158">
        <v>5848</v>
      </c>
      <c r="F37" s="158">
        <v>5966</v>
      </c>
      <c r="G37" s="253">
        <f>F37/E37</f>
        <v>1.0201778385772913</v>
      </c>
      <c r="H37" s="132">
        <v>6300</v>
      </c>
      <c r="I37" s="155" t="s">
        <v>144</v>
      </c>
      <c r="J37" s="155" t="s">
        <v>144</v>
      </c>
      <c r="K37" s="157">
        <v>6786</v>
      </c>
      <c r="L37" s="156" t="s">
        <v>144</v>
      </c>
      <c r="M37" s="156" t="s">
        <v>144</v>
      </c>
    </row>
    <row r="38" spans="2:13" ht="17.25" customHeight="1">
      <c r="B38" s="276"/>
      <c r="C38" s="276"/>
      <c r="D38" s="267" t="s">
        <v>148</v>
      </c>
      <c r="E38" s="158">
        <v>50</v>
      </c>
      <c r="F38" s="158">
        <v>29</v>
      </c>
      <c r="G38" s="253">
        <f>F38/E38</f>
        <v>0.58</v>
      </c>
      <c r="H38" s="132">
        <v>80</v>
      </c>
      <c r="I38" s="155" t="s">
        <v>144</v>
      </c>
      <c r="J38" s="155" t="s">
        <v>144</v>
      </c>
      <c r="K38" s="157">
        <v>120</v>
      </c>
      <c r="L38" s="156" t="s">
        <v>144</v>
      </c>
      <c r="M38" s="156" t="s">
        <v>144</v>
      </c>
    </row>
    <row r="39" spans="2:13" ht="17.25" customHeight="1">
      <c r="B39" s="457" t="s">
        <v>206</v>
      </c>
      <c r="C39" s="457"/>
      <c r="D39" s="457"/>
      <c r="E39" s="158">
        <v>7139</v>
      </c>
      <c r="F39" s="158">
        <v>6901</v>
      </c>
      <c r="G39" s="253">
        <f>F39/E39</f>
        <v>0.9666619974786385</v>
      </c>
      <c r="H39" s="132">
        <v>7546</v>
      </c>
      <c r="I39" s="155" t="s">
        <v>144</v>
      </c>
      <c r="J39" s="155" t="s">
        <v>144</v>
      </c>
      <c r="K39" s="157">
        <v>7977</v>
      </c>
      <c r="L39" s="156" t="s">
        <v>144</v>
      </c>
      <c r="M39" s="156" t="s">
        <v>144</v>
      </c>
    </row>
    <row r="40" spans="2:13" ht="13.5">
      <c r="B40" s="81"/>
      <c r="C40" s="83"/>
      <c r="D40" s="83"/>
      <c r="E40" s="78"/>
      <c r="F40" s="79"/>
      <c r="G40" s="447" t="s">
        <v>161</v>
      </c>
      <c r="H40" s="447"/>
      <c r="I40" s="447"/>
      <c r="J40" s="447"/>
      <c r="K40" s="447"/>
      <c r="L40" s="447"/>
      <c r="M40" s="447"/>
    </row>
    <row r="41" spans="2:13" ht="13.5">
      <c r="B41" s="81"/>
      <c r="C41" s="83"/>
      <c r="D41" s="83"/>
      <c r="E41" s="78"/>
      <c r="F41" s="79"/>
      <c r="G41" s="84"/>
      <c r="H41" s="78"/>
      <c r="I41" s="80"/>
      <c r="J41" s="84"/>
      <c r="K41" s="76"/>
      <c r="L41" s="76"/>
      <c r="M41" s="76"/>
    </row>
    <row r="42" spans="2:13" ht="13.5">
      <c r="B42" s="81"/>
      <c r="C42" s="83"/>
      <c r="D42" s="83"/>
      <c r="E42" s="78"/>
      <c r="F42" s="79"/>
      <c r="G42" s="84"/>
      <c r="H42" s="78"/>
      <c r="I42" s="80"/>
      <c r="J42" s="84"/>
      <c r="K42" s="76"/>
      <c r="L42" s="76"/>
      <c r="M42" s="76"/>
    </row>
    <row r="43" spans="2:13" ht="13.5">
      <c r="B43" s="81"/>
      <c r="C43" s="83"/>
      <c r="D43" s="83"/>
      <c r="E43" s="78"/>
      <c r="F43" s="79"/>
      <c r="G43" s="84"/>
      <c r="H43" s="78"/>
      <c r="I43" s="80"/>
      <c r="J43" s="84"/>
      <c r="K43" s="76"/>
      <c r="L43" s="76"/>
      <c r="M43" s="76"/>
    </row>
    <row r="44" spans="2:13" ht="13.5">
      <c r="B44" s="81"/>
      <c r="C44" s="83"/>
      <c r="D44" s="83"/>
      <c r="E44" s="78"/>
      <c r="F44" s="79"/>
      <c r="G44" s="84"/>
      <c r="H44" s="78"/>
      <c r="I44" s="80"/>
      <c r="J44" s="84"/>
      <c r="K44" s="76"/>
      <c r="L44" s="76"/>
      <c r="M44" s="76"/>
    </row>
    <row r="46" ht="17.25" customHeight="1"/>
    <row r="48" spans="14:15" ht="13.5">
      <c r="N48" s="11"/>
      <c r="O48" s="11"/>
    </row>
    <row r="49" spans="14:15" ht="13.5">
      <c r="N49" s="11"/>
      <c r="O49" s="11"/>
    </row>
    <row r="50" spans="14:15" ht="13.5" customHeight="1">
      <c r="N50" s="11"/>
      <c r="O50" s="11"/>
    </row>
    <row r="51" spans="14:15" ht="13.5" customHeight="1">
      <c r="N51" s="11"/>
      <c r="O51" s="11"/>
    </row>
    <row r="52" spans="14:15" ht="13.5" customHeight="1">
      <c r="N52" s="44"/>
      <c r="O52" s="44"/>
    </row>
    <row r="53" spans="14:15" ht="13.5">
      <c r="N53" s="11"/>
      <c r="O53" s="11"/>
    </row>
    <row r="54" ht="13.5">
      <c r="C54" s="33"/>
    </row>
  </sheetData>
  <sheetProtection/>
  <mergeCells count="42">
    <mergeCell ref="C8:D8"/>
    <mergeCell ref="C9:D9"/>
    <mergeCell ref="C15:D15"/>
    <mergeCell ref="C16:D16"/>
    <mergeCell ref="C19:D19"/>
    <mergeCell ref="C11:D11"/>
    <mergeCell ref="C12:D12"/>
    <mergeCell ref="B30:B32"/>
    <mergeCell ref="B35:C36"/>
    <mergeCell ref="B37:C38"/>
    <mergeCell ref="B39:D39"/>
    <mergeCell ref="C28:D28"/>
    <mergeCell ref="C10:D10"/>
    <mergeCell ref="C34:D34"/>
    <mergeCell ref="B4:D5"/>
    <mergeCell ref="B6:B20"/>
    <mergeCell ref="B21:B29"/>
    <mergeCell ref="C22:D22"/>
    <mergeCell ref="C17:D17"/>
    <mergeCell ref="C18:D18"/>
    <mergeCell ref="C14:D14"/>
    <mergeCell ref="C13:D13"/>
    <mergeCell ref="C24:D24"/>
    <mergeCell ref="C7:D7"/>
    <mergeCell ref="B1:L1"/>
    <mergeCell ref="E4:G4"/>
    <mergeCell ref="H4:J4"/>
    <mergeCell ref="K4:M4"/>
    <mergeCell ref="C6:D6"/>
    <mergeCell ref="C29:D29"/>
    <mergeCell ref="C25:D25"/>
    <mergeCell ref="C27:D27"/>
    <mergeCell ref="C20:D20"/>
    <mergeCell ref="C21:D21"/>
    <mergeCell ref="G40:M40"/>
    <mergeCell ref="J33:M33"/>
    <mergeCell ref="C23:D23"/>
    <mergeCell ref="K34:M34"/>
    <mergeCell ref="C26:D26"/>
    <mergeCell ref="C30:D30"/>
    <mergeCell ref="C31:D31"/>
    <mergeCell ref="C32:D3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8" r:id="rId1"/>
  <headerFooter>
    <oddHeader>&amp;R&amp;26別紙&amp;11  　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2019-03-12T00:19:58Z</cp:lastPrinted>
  <dcterms:created xsi:type="dcterms:W3CDTF">2012-06-15T00:50:46Z</dcterms:created>
  <dcterms:modified xsi:type="dcterms:W3CDTF">2019-07-26T06:40:11Z</dcterms:modified>
  <cp:category/>
  <cp:version/>
  <cp:contentType/>
  <cp:contentStatus/>
</cp:coreProperties>
</file>